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defaultThemeVersion="166925"/>
  <mc:AlternateContent xmlns:mc="http://schemas.openxmlformats.org/markup-compatibility/2006">
    <mc:Choice Requires="x15">
      <x15ac:absPath xmlns:x15ac="http://schemas.microsoft.com/office/spreadsheetml/2010/11/ac" url="https://nationalgridplc-my.sharepoint.com/personal/jennifer_cross_us_nationalgrid_com/Documents/NENY/Custom/Custom Calculator/"/>
    </mc:Choice>
  </mc:AlternateContent>
  <xr:revisionPtr revIDLastSave="0" documentId="8_{C2A51F90-C6F6-48DC-96AD-079A3AFBB55F}" xr6:coauthVersionLast="46" xr6:coauthVersionMax="46" xr10:uidLastSave="{00000000-0000-0000-0000-000000000000}"/>
  <bookViews>
    <workbookView xWindow="-120" yWindow="-120" windowWidth="20730" windowHeight="11160" tabRatio="686" activeTab="1" xr2:uid="{80D14801-8A46-4D6E-AFED-4EBA92B315AE}"/>
  </bookViews>
  <sheets>
    <sheet name="Help" sheetId="14" r:id="rId1"/>
    <sheet name="Incentive Calculator" sheetId="18" r:id="rId2"/>
    <sheet name="Calc Table" sheetId="4" state="hidden" r:id="rId3"/>
    <sheet name="Incentives" sheetId="5" state="hidden" r:id="rId4"/>
    <sheet name="Drop Down Lists" sheetId="19" state="hidden" r:id="rId5"/>
    <sheet name="New York Lookups" sheetId="16" state="hidden" r:id="rId6"/>
    <sheet name="Additional BTU Calcs" sheetId="9" r:id="rId7"/>
  </sheets>
  <externalReferences>
    <externalReference r:id="rId8"/>
  </externalReferences>
  <definedNames>
    <definedName name="_xlnm._FilterDatabase" localSheetId="5" hidden="1">'New York Lookups'!$A$1:$G$2206</definedName>
    <definedName name="_xlnm.Print_Titles" localSheetId="0">Help!$1:$4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2" i="5" l="1"/>
  <c r="G14" i="18"/>
  <c r="K14" i="18" s="1"/>
  <c r="C13" i="4"/>
  <c r="T31" i="5"/>
  <c r="V126" i="5"/>
  <c r="W126" i="5"/>
  <c r="V127" i="5"/>
  <c r="W127" i="5"/>
  <c r="W250" i="5" s="1"/>
  <c r="V128" i="5"/>
  <c r="V251" i="5" s="1"/>
  <c r="W128" i="5"/>
  <c r="V129" i="5"/>
  <c r="V252" i="5" s="1"/>
  <c r="W129" i="5"/>
  <c r="V130" i="5"/>
  <c r="W130" i="5"/>
  <c r="V131" i="5"/>
  <c r="V254" i="5" s="1"/>
  <c r="W131" i="5"/>
  <c r="W254" i="5" s="1"/>
  <c r="V132" i="5"/>
  <c r="V255" i="5" s="1"/>
  <c r="W132" i="5"/>
  <c r="W255" i="5" s="1"/>
  <c r="W125" i="5"/>
  <c r="V125" i="5"/>
  <c r="V116" i="5"/>
  <c r="W116" i="5"/>
  <c r="V117" i="5"/>
  <c r="W117" i="5"/>
  <c r="V118" i="5"/>
  <c r="W118" i="5"/>
  <c r="W241" i="5" s="1"/>
  <c r="V119" i="5"/>
  <c r="V242" i="5" s="1"/>
  <c r="W119" i="5"/>
  <c r="W242" i="5" s="1"/>
  <c r="V120" i="5"/>
  <c r="W120" i="5"/>
  <c r="V121" i="5"/>
  <c r="V244" i="5" s="1"/>
  <c r="W121" i="5"/>
  <c r="V122" i="5"/>
  <c r="W122" i="5"/>
  <c r="W245" i="5" s="1"/>
  <c r="W115" i="5"/>
  <c r="W238" i="5" s="1"/>
  <c r="V115" i="5"/>
  <c r="V106" i="5"/>
  <c r="V229" i="5" s="1"/>
  <c r="W106" i="5"/>
  <c r="W229" i="5" s="1"/>
  <c r="V107" i="5"/>
  <c r="W107" i="5"/>
  <c r="V108" i="5"/>
  <c r="W108" i="5"/>
  <c r="V109" i="5"/>
  <c r="W109" i="5"/>
  <c r="V110" i="5"/>
  <c r="W110" i="5"/>
  <c r="W233" i="5" s="1"/>
  <c r="V111" i="5"/>
  <c r="W111" i="5"/>
  <c r="V112" i="5"/>
  <c r="V235" i="5" s="1"/>
  <c r="W112" i="5"/>
  <c r="W105" i="5"/>
  <c r="V230" i="5"/>
  <c r="V232" i="5"/>
  <c r="V233" i="5"/>
  <c r="V105" i="5"/>
  <c r="T96" i="5"/>
  <c r="U96" i="5"/>
  <c r="V96" i="5"/>
  <c r="W96" i="5"/>
  <c r="T97" i="5"/>
  <c r="U97" i="5"/>
  <c r="V97" i="5"/>
  <c r="W97" i="5"/>
  <c r="T98" i="5"/>
  <c r="U98" i="5"/>
  <c r="V98" i="5"/>
  <c r="W98" i="5"/>
  <c r="T99" i="5"/>
  <c r="U99" i="5"/>
  <c r="V99" i="5"/>
  <c r="W99" i="5"/>
  <c r="T100" i="5"/>
  <c r="U100" i="5"/>
  <c r="V100" i="5"/>
  <c r="W100" i="5"/>
  <c r="T101" i="5"/>
  <c r="U101" i="5"/>
  <c r="V101" i="5"/>
  <c r="W101" i="5"/>
  <c r="T102" i="5"/>
  <c r="U102" i="5"/>
  <c r="V102" i="5"/>
  <c r="W102" i="5"/>
  <c r="U95" i="5"/>
  <c r="V95" i="5"/>
  <c r="W95" i="5"/>
  <c r="T95" i="5"/>
  <c r="T86" i="5"/>
  <c r="U86" i="5"/>
  <c r="T87" i="5"/>
  <c r="U87" i="5"/>
  <c r="T88" i="5"/>
  <c r="U88" i="5"/>
  <c r="U221" i="5" s="1"/>
  <c r="T89" i="5"/>
  <c r="U89" i="5"/>
  <c r="U222" i="5" s="1"/>
  <c r="T90" i="5"/>
  <c r="U90" i="5"/>
  <c r="T91" i="5"/>
  <c r="U91" i="5"/>
  <c r="T92" i="5"/>
  <c r="T225" i="5" s="1"/>
  <c r="U92" i="5"/>
  <c r="U225" i="5" s="1"/>
  <c r="U85" i="5"/>
  <c r="T223" i="5"/>
  <c r="T85" i="5"/>
  <c r="W76" i="5"/>
  <c r="W77" i="5"/>
  <c r="W78" i="5"/>
  <c r="W79" i="5"/>
  <c r="W212" i="5" s="1"/>
  <c r="W80" i="5"/>
  <c r="W213" i="5" s="1"/>
  <c r="W81" i="5"/>
  <c r="W82" i="5"/>
  <c r="W75" i="5"/>
  <c r="V76" i="5"/>
  <c r="V77" i="5"/>
  <c r="V78" i="5"/>
  <c r="V79" i="5"/>
  <c r="V212" i="5" s="1"/>
  <c r="V80" i="5"/>
  <c r="V81" i="5"/>
  <c r="V214" i="5" s="1"/>
  <c r="V82" i="5"/>
  <c r="V75" i="5"/>
  <c r="V71" i="5"/>
  <c r="V195" i="5"/>
  <c r="W214" i="5"/>
  <c r="W215" i="5"/>
  <c r="V208" i="5"/>
  <c r="T76" i="5"/>
  <c r="U76" i="5"/>
  <c r="T77" i="5"/>
  <c r="T210" i="5" s="1"/>
  <c r="U77" i="5"/>
  <c r="U210" i="5" s="1"/>
  <c r="T78" i="5"/>
  <c r="U78" i="5"/>
  <c r="T79" i="5"/>
  <c r="U79" i="5"/>
  <c r="U212" i="5" s="1"/>
  <c r="T80" i="5"/>
  <c r="U80" i="5"/>
  <c r="T81" i="5"/>
  <c r="T214" i="5" s="1"/>
  <c r="U81" i="5"/>
  <c r="T82" i="5"/>
  <c r="T215" i="5" s="1"/>
  <c r="U82" i="5"/>
  <c r="U75" i="5"/>
  <c r="T75" i="5"/>
  <c r="W67" i="5"/>
  <c r="W68" i="5"/>
  <c r="W201" i="5" s="1"/>
  <c r="W70" i="5"/>
  <c r="W204" i="5"/>
  <c r="W205" i="5"/>
  <c r="V205" i="5"/>
  <c r="V204" i="5"/>
  <c r="V67" i="5"/>
  <c r="V68" i="5"/>
  <c r="V70" i="5"/>
  <c r="V203" i="5" s="1"/>
  <c r="U66" i="5"/>
  <c r="U67" i="5"/>
  <c r="U68" i="5"/>
  <c r="U69" i="5"/>
  <c r="U70" i="5"/>
  <c r="U203" i="5" s="1"/>
  <c r="U71" i="5"/>
  <c r="U204" i="5" s="1"/>
  <c r="U72" i="5"/>
  <c r="U205" i="5" s="1"/>
  <c r="U65" i="5"/>
  <c r="T66" i="5"/>
  <c r="T67" i="5"/>
  <c r="T68" i="5"/>
  <c r="T69" i="5"/>
  <c r="T202" i="5" s="1"/>
  <c r="T70" i="5"/>
  <c r="T71" i="5"/>
  <c r="T204" i="5" s="1"/>
  <c r="T72" i="5"/>
  <c r="T65" i="5"/>
  <c r="N62" i="5"/>
  <c r="N61" i="5"/>
  <c r="T61" i="5"/>
  <c r="T194" i="5" s="1"/>
  <c r="T62" i="5"/>
  <c r="T195" i="5" s="1"/>
  <c r="T41" i="5"/>
  <c r="H32" i="5"/>
  <c r="N32" i="5"/>
  <c r="T32" i="5"/>
  <c r="U12" i="5"/>
  <c r="W256" i="5"/>
  <c r="V256" i="5"/>
  <c r="U256" i="5"/>
  <c r="T256" i="5"/>
  <c r="S256" i="5"/>
  <c r="U255" i="5"/>
  <c r="T255" i="5"/>
  <c r="S255" i="5"/>
  <c r="U254" i="5"/>
  <c r="T254" i="5"/>
  <c r="S254" i="5"/>
  <c r="W253" i="5"/>
  <c r="V253" i="5"/>
  <c r="U253" i="5"/>
  <c r="T253" i="5"/>
  <c r="S253" i="5"/>
  <c r="W252" i="5"/>
  <c r="U252" i="5"/>
  <c r="T252" i="5"/>
  <c r="S252" i="5"/>
  <c r="W251" i="5"/>
  <c r="U251" i="5"/>
  <c r="T251" i="5"/>
  <c r="S251" i="5"/>
  <c r="V250" i="5"/>
  <c r="U250" i="5"/>
  <c r="T250" i="5"/>
  <c r="S250" i="5"/>
  <c r="W249" i="5"/>
  <c r="V249" i="5"/>
  <c r="U249" i="5"/>
  <c r="T249" i="5"/>
  <c r="S249" i="5"/>
  <c r="W248" i="5"/>
  <c r="V248" i="5"/>
  <c r="U248" i="5"/>
  <c r="T248" i="5"/>
  <c r="S248" i="5"/>
  <c r="W247" i="5"/>
  <c r="V247" i="5"/>
  <c r="U247" i="5"/>
  <c r="T247" i="5"/>
  <c r="S247" i="5"/>
  <c r="W246" i="5"/>
  <c r="V246" i="5"/>
  <c r="U246" i="5"/>
  <c r="T246" i="5"/>
  <c r="S246" i="5"/>
  <c r="U245" i="5"/>
  <c r="T245" i="5"/>
  <c r="S245" i="5"/>
  <c r="W244" i="5"/>
  <c r="U244" i="5"/>
  <c r="T244" i="5"/>
  <c r="S244" i="5"/>
  <c r="W243" i="5"/>
  <c r="V243" i="5"/>
  <c r="U243" i="5"/>
  <c r="T243" i="5"/>
  <c r="S243" i="5"/>
  <c r="U242" i="5"/>
  <c r="T242" i="5"/>
  <c r="S242" i="5"/>
  <c r="V241" i="5"/>
  <c r="U241" i="5"/>
  <c r="T241" i="5"/>
  <c r="S241" i="5"/>
  <c r="W240" i="5"/>
  <c r="V240" i="5"/>
  <c r="U240" i="5"/>
  <c r="T240" i="5"/>
  <c r="S240" i="5"/>
  <c r="W239" i="5"/>
  <c r="V239" i="5"/>
  <c r="U239" i="5"/>
  <c r="T239" i="5"/>
  <c r="S239" i="5"/>
  <c r="V238" i="5"/>
  <c r="U238" i="5"/>
  <c r="T238" i="5"/>
  <c r="S238" i="5"/>
  <c r="W237" i="5"/>
  <c r="V237" i="5"/>
  <c r="U237" i="5"/>
  <c r="T237" i="5"/>
  <c r="S237" i="5"/>
  <c r="W236" i="5"/>
  <c r="V236" i="5"/>
  <c r="U236" i="5"/>
  <c r="T236" i="5"/>
  <c r="S236" i="5"/>
  <c r="W235" i="5"/>
  <c r="U235" i="5"/>
  <c r="T235" i="5"/>
  <c r="S235" i="5"/>
  <c r="W234" i="5"/>
  <c r="V234" i="5"/>
  <c r="U234" i="5"/>
  <c r="T234" i="5"/>
  <c r="S234" i="5"/>
  <c r="U233" i="5"/>
  <c r="T233" i="5"/>
  <c r="S233" i="5"/>
  <c r="W232" i="5"/>
  <c r="U232" i="5"/>
  <c r="T232" i="5"/>
  <c r="S232" i="5"/>
  <c r="W231" i="5"/>
  <c r="V231" i="5"/>
  <c r="U231" i="5"/>
  <c r="T231" i="5"/>
  <c r="S231" i="5"/>
  <c r="W230" i="5"/>
  <c r="U230" i="5"/>
  <c r="T230" i="5"/>
  <c r="S230" i="5"/>
  <c r="U229" i="5"/>
  <c r="T229" i="5"/>
  <c r="S229" i="5"/>
  <c r="W228" i="5"/>
  <c r="V228" i="5"/>
  <c r="U228" i="5"/>
  <c r="T228" i="5"/>
  <c r="S228" i="5"/>
  <c r="W227" i="5"/>
  <c r="V227" i="5"/>
  <c r="U227" i="5"/>
  <c r="T227" i="5"/>
  <c r="S227" i="5"/>
  <c r="W226" i="5"/>
  <c r="V226" i="5"/>
  <c r="U226" i="5"/>
  <c r="T226" i="5"/>
  <c r="S226" i="5"/>
  <c r="W225" i="5"/>
  <c r="V225" i="5"/>
  <c r="S225" i="5"/>
  <c r="W224" i="5"/>
  <c r="U224" i="5"/>
  <c r="T224" i="5"/>
  <c r="W223" i="5"/>
  <c r="V223" i="5"/>
  <c r="U223" i="5"/>
  <c r="W222" i="5"/>
  <c r="V222" i="5"/>
  <c r="T222" i="5"/>
  <c r="W221" i="5"/>
  <c r="V221" i="5"/>
  <c r="T221" i="5"/>
  <c r="S221" i="5"/>
  <c r="W220" i="5"/>
  <c r="V220" i="5"/>
  <c r="U220" i="5"/>
  <c r="T220" i="5"/>
  <c r="W219" i="5"/>
  <c r="V219" i="5"/>
  <c r="U219" i="5"/>
  <c r="T219" i="5"/>
  <c r="W218" i="5"/>
  <c r="V218" i="5"/>
  <c r="U218" i="5"/>
  <c r="T218" i="5"/>
  <c r="W217" i="5"/>
  <c r="V217" i="5"/>
  <c r="U217" i="5"/>
  <c r="T217" i="5"/>
  <c r="S217" i="5"/>
  <c r="W216" i="5"/>
  <c r="V216" i="5"/>
  <c r="U216" i="5"/>
  <c r="T216" i="5"/>
  <c r="S216" i="5"/>
  <c r="U215" i="5"/>
  <c r="S215" i="5"/>
  <c r="U214" i="5"/>
  <c r="S214" i="5"/>
  <c r="V213" i="5"/>
  <c r="U213" i="5"/>
  <c r="T213" i="5"/>
  <c r="S213" i="5"/>
  <c r="T212" i="5"/>
  <c r="S212" i="5"/>
  <c r="W211" i="5"/>
  <c r="V211" i="5"/>
  <c r="U211" i="5"/>
  <c r="T211" i="5"/>
  <c r="S211" i="5"/>
  <c r="W210" i="5"/>
  <c r="V210" i="5"/>
  <c r="S210" i="5"/>
  <c r="W209" i="5"/>
  <c r="V209" i="5"/>
  <c r="U209" i="5"/>
  <c r="T209" i="5"/>
  <c r="S209" i="5"/>
  <c r="W208" i="5"/>
  <c r="U208" i="5"/>
  <c r="T208" i="5"/>
  <c r="S208" i="5"/>
  <c r="W207" i="5"/>
  <c r="V207" i="5"/>
  <c r="U207" i="5"/>
  <c r="T207" i="5"/>
  <c r="S207" i="5"/>
  <c r="W206" i="5"/>
  <c r="V206" i="5"/>
  <c r="U206" i="5"/>
  <c r="T206" i="5"/>
  <c r="S206" i="5"/>
  <c r="T205" i="5"/>
  <c r="W203" i="5"/>
  <c r="T203" i="5"/>
  <c r="W202" i="5"/>
  <c r="V202" i="5"/>
  <c r="U202" i="5"/>
  <c r="V201" i="5"/>
  <c r="U201" i="5"/>
  <c r="T201" i="5"/>
  <c r="W200" i="5"/>
  <c r="V200" i="5"/>
  <c r="U200" i="5"/>
  <c r="T200" i="5"/>
  <c r="W199" i="5"/>
  <c r="V199" i="5"/>
  <c r="U199" i="5"/>
  <c r="T199" i="5"/>
  <c r="W198" i="5"/>
  <c r="V198" i="5"/>
  <c r="U198" i="5"/>
  <c r="T198" i="5"/>
  <c r="W197" i="5"/>
  <c r="V197" i="5"/>
  <c r="U197" i="5"/>
  <c r="T197" i="5"/>
  <c r="W196" i="5"/>
  <c r="V196" i="5"/>
  <c r="U196" i="5"/>
  <c r="T196" i="5"/>
  <c r="S196" i="5"/>
  <c r="W195" i="5"/>
  <c r="U195" i="5"/>
  <c r="S195" i="5"/>
  <c r="W194" i="5"/>
  <c r="V194" i="5"/>
  <c r="U194" i="5"/>
  <c r="S194" i="5"/>
  <c r="W193" i="5"/>
  <c r="V193" i="5"/>
  <c r="U193" i="5"/>
  <c r="T193" i="5"/>
  <c r="S193" i="5"/>
  <c r="W192" i="5"/>
  <c r="V192" i="5"/>
  <c r="U192" i="5"/>
  <c r="T192" i="5"/>
  <c r="S192" i="5"/>
  <c r="W191" i="5"/>
  <c r="V191" i="5"/>
  <c r="U191" i="5"/>
  <c r="T191" i="5"/>
  <c r="S191" i="5"/>
  <c r="W190" i="5"/>
  <c r="V190" i="5"/>
  <c r="U190" i="5"/>
  <c r="T190" i="5"/>
  <c r="S190" i="5"/>
  <c r="W189" i="5"/>
  <c r="V189" i="5"/>
  <c r="U189" i="5"/>
  <c r="T189" i="5"/>
  <c r="S189" i="5"/>
  <c r="W188" i="5"/>
  <c r="V188" i="5"/>
  <c r="U188" i="5"/>
  <c r="T188" i="5"/>
  <c r="S188" i="5"/>
  <c r="W187" i="5"/>
  <c r="V187" i="5"/>
  <c r="U187" i="5"/>
  <c r="T187" i="5"/>
  <c r="S187" i="5"/>
  <c r="W186" i="5"/>
  <c r="V186" i="5"/>
  <c r="U186" i="5"/>
  <c r="T186" i="5"/>
  <c r="S186" i="5"/>
  <c r="W185" i="5"/>
  <c r="V185" i="5"/>
  <c r="U185" i="5"/>
  <c r="T185" i="5"/>
  <c r="S185" i="5"/>
  <c r="W184" i="5"/>
  <c r="V184" i="5"/>
  <c r="U184" i="5"/>
  <c r="T184" i="5"/>
  <c r="S184" i="5"/>
  <c r="W183" i="5"/>
  <c r="V183" i="5"/>
  <c r="U183" i="5"/>
  <c r="T183" i="5"/>
  <c r="S183" i="5"/>
  <c r="W182" i="5"/>
  <c r="V182" i="5"/>
  <c r="U182" i="5"/>
  <c r="T182" i="5"/>
  <c r="S182" i="5"/>
  <c r="W181" i="5"/>
  <c r="V181" i="5"/>
  <c r="U181" i="5"/>
  <c r="T181" i="5"/>
  <c r="S181" i="5"/>
  <c r="W180" i="5"/>
  <c r="V180" i="5"/>
  <c r="U180" i="5"/>
  <c r="T180" i="5"/>
  <c r="S180" i="5"/>
  <c r="W179" i="5"/>
  <c r="V179" i="5"/>
  <c r="U179" i="5"/>
  <c r="T179" i="5"/>
  <c r="S179" i="5"/>
  <c r="W178" i="5"/>
  <c r="V178" i="5"/>
  <c r="U178" i="5"/>
  <c r="T178" i="5"/>
  <c r="S178" i="5"/>
  <c r="W177" i="5"/>
  <c r="V177" i="5"/>
  <c r="U177" i="5"/>
  <c r="T177" i="5"/>
  <c r="S177" i="5"/>
  <c r="W176" i="5"/>
  <c r="V176" i="5"/>
  <c r="U176" i="5"/>
  <c r="T176" i="5"/>
  <c r="S176" i="5"/>
  <c r="U175" i="5"/>
  <c r="S175" i="5"/>
  <c r="T174" i="5"/>
  <c r="S174" i="5"/>
  <c r="W173" i="5"/>
  <c r="S173" i="5"/>
  <c r="S172" i="5"/>
  <c r="S171" i="5"/>
  <c r="V170" i="5"/>
  <c r="S170" i="5"/>
  <c r="W169" i="5"/>
  <c r="S169" i="5"/>
  <c r="T168" i="5"/>
  <c r="S168" i="5"/>
  <c r="W167" i="5"/>
  <c r="V167" i="5"/>
  <c r="U167" i="5"/>
  <c r="T167" i="5"/>
  <c r="S167" i="5"/>
  <c r="W166" i="5"/>
  <c r="V166" i="5"/>
  <c r="U166" i="5"/>
  <c r="T166" i="5"/>
  <c r="S166" i="5"/>
  <c r="W165" i="5"/>
  <c r="V165" i="5"/>
  <c r="U165" i="5"/>
  <c r="S165" i="5"/>
  <c r="W164" i="5"/>
  <c r="V164" i="5"/>
  <c r="U164" i="5"/>
  <c r="T164" i="5"/>
  <c r="S164" i="5"/>
  <c r="W163" i="5"/>
  <c r="V163" i="5"/>
  <c r="U163" i="5"/>
  <c r="T163" i="5"/>
  <c r="S163" i="5"/>
  <c r="W162" i="5"/>
  <c r="V162" i="5"/>
  <c r="U162" i="5"/>
  <c r="T162" i="5"/>
  <c r="S162" i="5"/>
  <c r="W161" i="5"/>
  <c r="V161" i="5"/>
  <c r="U161" i="5"/>
  <c r="T161" i="5"/>
  <c r="S161" i="5"/>
  <c r="W160" i="5"/>
  <c r="V160" i="5"/>
  <c r="U160" i="5"/>
  <c r="T160" i="5"/>
  <c r="S160" i="5"/>
  <c r="W159" i="5"/>
  <c r="V159" i="5"/>
  <c r="U159" i="5"/>
  <c r="T159" i="5"/>
  <c r="S159" i="5"/>
  <c r="W158" i="5"/>
  <c r="V158" i="5"/>
  <c r="U158" i="5"/>
  <c r="T158" i="5"/>
  <c r="S158" i="5"/>
  <c r="W157" i="5"/>
  <c r="V157" i="5"/>
  <c r="U157" i="5"/>
  <c r="T157" i="5"/>
  <c r="S157" i="5"/>
  <c r="W156" i="5"/>
  <c r="V156" i="5"/>
  <c r="U156" i="5"/>
  <c r="T156" i="5"/>
  <c r="S156" i="5"/>
  <c r="W155" i="5"/>
  <c r="U155" i="5"/>
  <c r="T155" i="5"/>
  <c r="S155" i="5"/>
  <c r="W154" i="5"/>
  <c r="V154" i="5"/>
  <c r="U154" i="5"/>
  <c r="T154" i="5"/>
  <c r="S154" i="5"/>
  <c r="W153" i="5"/>
  <c r="V153" i="5"/>
  <c r="U153" i="5"/>
  <c r="T153" i="5"/>
  <c r="S153" i="5"/>
  <c r="W152" i="5"/>
  <c r="V152" i="5"/>
  <c r="U152" i="5"/>
  <c r="T152" i="5"/>
  <c r="S152" i="5"/>
  <c r="W151" i="5"/>
  <c r="V151" i="5"/>
  <c r="U151" i="5"/>
  <c r="T151" i="5"/>
  <c r="S151" i="5"/>
  <c r="W150" i="5"/>
  <c r="V150" i="5"/>
  <c r="U150" i="5"/>
  <c r="T150" i="5"/>
  <c r="S150" i="5"/>
  <c r="W149" i="5"/>
  <c r="V149" i="5"/>
  <c r="U149" i="5"/>
  <c r="T149" i="5"/>
  <c r="S149" i="5"/>
  <c r="W148" i="5"/>
  <c r="V148" i="5"/>
  <c r="U148" i="5"/>
  <c r="T148" i="5"/>
  <c r="S148" i="5"/>
  <c r="W147" i="5"/>
  <c r="V147" i="5"/>
  <c r="U147" i="5"/>
  <c r="T147" i="5"/>
  <c r="S147" i="5"/>
  <c r="W146" i="5"/>
  <c r="V146" i="5"/>
  <c r="U146" i="5"/>
  <c r="T146" i="5"/>
  <c r="S146" i="5"/>
  <c r="W145" i="5"/>
  <c r="V145" i="5"/>
  <c r="U145" i="5"/>
  <c r="T145" i="5"/>
  <c r="S145" i="5"/>
  <c r="T144" i="5"/>
  <c r="S144" i="5"/>
  <c r="W143" i="5"/>
  <c r="V143" i="5"/>
  <c r="U143" i="5"/>
  <c r="T143" i="5"/>
  <c r="S143" i="5"/>
  <c r="W142" i="5"/>
  <c r="V142" i="5"/>
  <c r="U142" i="5"/>
  <c r="T142" i="5"/>
  <c r="S142" i="5"/>
  <c r="W141" i="5"/>
  <c r="V141" i="5"/>
  <c r="U141" i="5"/>
  <c r="T141" i="5"/>
  <c r="S141" i="5"/>
  <c r="W140" i="5"/>
  <c r="V140" i="5"/>
  <c r="U140" i="5"/>
  <c r="T140" i="5"/>
  <c r="S140" i="5"/>
  <c r="W139" i="5"/>
  <c r="V139" i="5"/>
  <c r="U139" i="5"/>
  <c r="T139" i="5"/>
  <c r="S139" i="5"/>
  <c r="W138" i="5"/>
  <c r="V138" i="5"/>
  <c r="U138" i="5"/>
  <c r="T138" i="5"/>
  <c r="S138" i="5"/>
  <c r="V245" i="5"/>
  <c r="S92" i="5"/>
  <c r="V224" i="5"/>
  <c r="S91" i="5"/>
  <c r="S224" i="5" s="1"/>
  <c r="S90" i="5"/>
  <c r="S223" i="5" s="1"/>
  <c r="S89" i="5"/>
  <c r="S222" i="5" s="1"/>
  <c r="S88" i="5"/>
  <c r="S87" i="5"/>
  <c r="S220" i="5" s="1"/>
  <c r="S86" i="5"/>
  <c r="S219" i="5" s="1"/>
  <c r="S85" i="5"/>
  <c r="S218" i="5" s="1"/>
  <c r="S84" i="5"/>
  <c r="V215" i="5"/>
  <c r="S72" i="5"/>
  <c r="S205" i="5" s="1"/>
  <c r="S71" i="5"/>
  <c r="S204" i="5" s="1"/>
  <c r="S70" i="5"/>
  <c r="S203" i="5" s="1"/>
  <c r="S69" i="5"/>
  <c r="S202" i="5" s="1"/>
  <c r="S68" i="5"/>
  <c r="S201" i="5" s="1"/>
  <c r="S67" i="5"/>
  <c r="S200" i="5" s="1"/>
  <c r="S66" i="5"/>
  <c r="S199" i="5" s="1"/>
  <c r="S65" i="5"/>
  <c r="S198" i="5" s="1"/>
  <c r="S64" i="5"/>
  <c r="S197" i="5" s="1"/>
  <c r="W42" i="5"/>
  <c r="W175" i="5" s="1"/>
  <c r="U42" i="5"/>
  <c r="T42" i="5"/>
  <c r="T175" i="5" s="1"/>
  <c r="W40" i="5"/>
  <c r="V40" i="5"/>
  <c r="V173" i="5" s="1"/>
  <c r="U40" i="5"/>
  <c r="U173" i="5" s="1"/>
  <c r="T40" i="5"/>
  <c r="T173" i="5" s="1"/>
  <c r="W39" i="5"/>
  <c r="W172" i="5" s="1"/>
  <c r="V39" i="5"/>
  <c r="V172" i="5" s="1"/>
  <c r="U39" i="5"/>
  <c r="U172" i="5" s="1"/>
  <c r="T39" i="5"/>
  <c r="T172" i="5" s="1"/>
  <c r="W38" i="5"/>
  <c r="W171" i="5" s="1"/>
  <c r="V38" i="5"/>
  <c r="V171" i="5" s="1"/>
  <c r="U38" i="5"/>
  <c r="U171" i="5" s="1"/>
  <c r="T38" i="5"/>
  <c r="T171" i="5" s="1"/>
  <c r="W37" i="5"/>
  <c r="W170" i="5" s="1"/>
  <c r="V37" i="5"/>
  <c r="U37" i="5"/>
  <c r="U170" i="5" s="1"/>
  <c r="T37" i="5"/>
  <c r="T170" i="5" s="1"/>
  <c r="W36" i="5"/>
  <c r="V36" i="5"/>
  <c r="V169" i="5" s="1"/>
  <c r="U36" i="5"/>
  <c r="U169" i="5" s="1"/>
  <c r="T36" i="5"/>
  <c r="T169" i="5" s="1"/>
  <c r="W35" i="5"/>
  <c r="W168" i="5" s="1"/>
  <c r="V35" i="5"/>
  <c r="V168" i="5" s="1"/>
  <c r="U35" i="5"/>
  <c r="U168" i="5" s="1"/>
  <c r="T35" i="5"/>
  <c r="T165" i="5"/>
  <c r="V22" i="5"/>
  <c r="V155" i="5" s="1"/>
  <c r="V21" i="5"/>
  <c r="V12" i="5"/>
  <c r="V42" i="5" s="1"/>
  <c r="V175" i="5" s="1"/>
  <c r="W11" i="5"/>
  <c r="W144" i="5" s="1"/>
  <c r="V144" i="5"/>
  <c r="U11" i="5"/>
  <c r="U41" i="5" s="1"/>
  <c r="U174" i="5" s="1"/>
  <c r="D95" i="5"/>
  <c r="D85" i="5"/>
  <c r="D75" i="5"/>
  <c r="D65" i="5"/>
  <c r="D5" i="5"/>
  <c r="W41" i="5" l="1"/>
  <c r="W174" i="5" s="1"/>
  <c r="U144" i="5"/>
  <c r="V41" i="5"/>
  <c r="V174" i="5" s="1"/>
  <c r="P91" i="5"/>
  <c r="D10" i="18"/>
  <c r="C16" i="18" s="1"/>
  <c r="T22" i="18" s="1"/>
  <c r="A86" i="5"/>
  <c r="A87" i="5"/>
  <c r="A88" i="5"/>
  <c r="A89" i="5"/>
  <c r="M89" i="5" s="1"/>
  <c r="A90" i="5"/>
  <c r="G90" i="5" s="1"/>
  <c r="A85" i="5"/>
  <c r="G85" i="5" s="1"/>
  <c r="A256" i="5"/>
  <c r="B256" i="5"/>
  <c r="C256" i="5"/>
  <c r="D256" i="5"/>
  <c r="E256" i="5"/>
  <c r="F256" i="5"/>
  <c r="G256" i="5"/>
  <c r="H256" i="5"/>
  <c r="I256" i="5"/>
  <c r="J256" i="5"/>
  <c r="K256" i="5"/>
  <c r="L256" i="5"/>
  <c r="M256" i="5"/>
  <c r="N256" i="5"/>
  <c r="O256" i="5"/>
  <c r="P256" i="5"/>
  <c r="Q256" i="5"/>
  <c r="M86" i="5"/>
  <c r="M87" i="5"/>
  <c r="M88" i="5"/>
  <c r="M84" i="5"/>
  <c r="G86" i="5"/>
  <c r="G87" i="5"/>
  <c r="G88" i="5"/>
  <c r="G89" i="5"/>
  <c r="G84" i="5"/>
  <c r="A92" i="5"/>
  <c r="M92" i="5" s="1"/>
  <c r="A91" i="5"/>
  <c r="G91" i="5" s="1"/>
  <c r="D102" i="5"/>
  <c r="D101" i="5"/>
  <c r="A105" i="5"/>
  <c r="A106" i="5"/>
  <c r="A107" i="5"/>
  <c r="A108" i="5"/>
  <c r="A109" i="5"/>
  <c r="A110" i="5"/>
  <c r="D111" i="5"/>
  <c r="J111" i="5"/>
  <c r="P111" i="5"/>
  <c r="G138" i="5"/>
  <c r="Q72" i="5"/>
  <c r="P72" i="5"/>
  <c r="J72" i="5"/>
  <c r="J71" i="5"/>
  <c r="D72" i="5"/>
  <c r="D71" i="5"/>
  <c r="G71" i="5"/>
  <c r="M71" i="5" s="1"/>
  <c r="G64" i="5"/>
  <c r="M64" i="5" s="1"/>
  <c r="A72" i="5"/>
  <c r="G72" i="5" s="1"/>
  <c r="M72" i="5" s="1"/>
  <c r="A71" i="5"/>
  <c r="A66" i="5"/>
  <c r="G66" i="5" s="1"/>
  <c r="M66" i="5" s="1"/>
  <c r="A67" i="5"/>
  <c r="G67" i="5" s="1"/>
  <c r="M67" i="5" s="1"/>
  <c r="A68" i="5"/>
  <c r="G68" i="5" s="1"/>
  <c r="M68" i="5" s="1"/>
  <c r="A69" i="5"/>
  <c r="G69" i="5" s="1"/>
  <c r="M69" i="5" s="1"/>
  <c r="A70" i="5"/>
  <c r="G70" i="5" s="1"/>
  <c r="M70" i="5" s="1"/>
  <c r="A65" i="5"/>
  <c r="G65" i="5" s="1"/>
  <c r="M65" i="5" s="1"/>
  <c r="A45" i="5"/>
  <c r="B42" i="18"/>
  <c r="E1" i="9"/>
  <c r="B2" i="4"/>
  <c r="B8" i="4" s="1"/>
  <c r="B6" i="9" l="1"/>
  <c r="M90" i="5"/>
  <c r="A6" i="9"/>
  <c r="M85" i="5"/>
  <c r="M91" i="5"/>
  <c r="G92" i="5"/>
  <c r="E16" i="18"/>
  <c r="V22" i="18" s="1"/>
  <c r="B23" i="4"/>
  <c r="C23" i="4"/>
  <c r="D23" i="4"/>
  <c r="E23" i="4"/>
  <c r="B19" i="4"/>
  <c r="C19" i="4"/>
  <c r="D19" i="4"/>
  <c r="E19" i="4"/>
  <c r="B20" i="4"/>
  <c r="C20" i="4"/>
  <c r="D20" i="4"/>
  <c r="E20" i="4"/>
  <c r="B21" i="4"/>
  <c r="C21" i="4"/>
  <c r="D21" i="4"/>
  <c r="E21" i="4"/>
  <c r="B22" i="4"/>
  <c r="C22" i="4"/>
  <c r="D22" i="4"/>
  <c r="E22" i="4"/>
  <c r="Q82" i="5"/>
  <c r="K38" i="5" l="1"/>
  <c r="M144" i="5"/>
  <c r="M145" i="5"/>
  <c r="M146" i="5"/>
  <c r="M154" i="5"/>
  <c r="M174" i="5"/>
  <c r="M175" i="5"/>
  <c r="M176" i="5"/>
  <c r="M177" i="5"/>
  <c r="M184" i="5"/>
  <c r="M185" i="5"/>
  <c r="M186" i="5"/>
  <c r="M194" i="5"/>
  <c r="M202" i="5"/>
  <c r="M216" i="5"/>
  <c r="M226" i="5"/>
  <c r="M234" i="5"/>
  <c r="M246" i="5"/>
  <c r="M247" i="5"/>
  <c r="A56" i="5"/>
  <c r="A57" i="5"/>
  <c r="A58" i="5"/>
  <c r="A59" i="5"/>
  <c r="A60" i="5"/>
  <c r="A55" i="5"/>
  <c r="A46" i="5"/>
  <c r="A47" i="5"/>
  <c r="A48" i="5"/>
  <c r="A49" i="5"/>
  <c r="A50" i="5"/>
  <c r="A36" i="5"/>
  <c r="A37" i="5"/>
  <c r="A38" i="5"/>
  <c r="A39" i="5"/>
  <c r="A40" i="5"/>
  <c r="A174" i="5"/>
  <c r="A35" i="5"/>
  <c r="A26" i="5"/>
  <c r="A27" i="5"/>
  <c r="A28" i="5"/>
  <c r="A29" i="5"/>
  <c r="A30" i="5"/>
  <c r="A25" i="5"/>
  <c r="A16" i="5"/>
  <c r="A17" i="5"/>
  <c r="A18" i="5"/>
  <c r="A19" i="5"/>
  <c r="A20" i="5"/>
  <c r="A15" i="5"/>
  <c r="A5" i="5"/>
  <c r="G144" i="5"/>
  <c r="G145" i="5"/>
  <c r="G146" i="5"/>
  <c r="G154" i="5"/>
  <c r="G155" i="5"/>
  <c r="G175" i="5"/>
  <c r="G176" i="5"/>
  <c r="G177" i="5"/>
  <c r="G184" i="5"/>
  <c r="G185" i="5"/>
  <c r="G186" i="5"/>
  <c r="G194" i="5"/>
  <c r="G195" i="5"/>
  <c r="G226" i="5"/>
  <c r="G227" i="5"/>
  <c r="G234" i="5"/>
  <c r="G246" i="5"/>
  <c r="G247" i="5"/>
  <c r="G254" i="5"/>
  <c r="G255" i="5"/>
  <c r="A6" i="5"/>
  <c r="A7" i="5"/>
  <c r="A8" i="5"/>
  <c r="A9" i="5"/>
  <c r="A10" i="5"/>
  <c r="J132" i="5"/>
  <c r="P132" i="5"/>
  <c r="P122" i="5"/>
  <c r="P245" i="5" s="1"/>
  <c r="J122" i="5"/>
  <c r="J245" i="5" s="1"/>
  <c r="J112" i="5"/>
  <c r="J235" i="5" s="1"/>
  <c r="P112" i="5"/>
  <c r="J82" i="5"/>
  <c r="P82" i="5"/>
  <c r="J22" i="5"/>
  <c r="J155" i="5" s="1"/>
  <c r="P22" i="5"/>
  <c r="P12" i="5"/>
  <c r="P145" i="5" s="1"/>
  <c r="J12" i="5"/>
  <c r="J145" i="5" s="1"/>
  <c r="F18" i="18"/>
  <c r="E18" i="18"/>
  <c r="B18" i="18"/>
  <c r="M147" i="5"/>
  <c r="M155" i="5"/>
  <c r="M156" i="5"/>
  <c r="M157" i="5"/>
  <c r="M164" i="5"/>
  <c r="M165" i="5"/>
  <c r="M166" i="5"/>
  <c r="M167" i="5"/>
  <c r="M187" i="5"/>
  <c r="M195" i="5"/>
  <c r="M196" i="5"/>
  <c r="M197" i="5"/>
  <c r="M198" i="5"/>
  <c r="M199" i="5"/>
  <c r="M200" i="5"/>
  <c r="M201" i="5"/>
  <c r="M203" i="5"/>
  <c r="M204" i="5"/>
  <c r="M205" i="5"/>
  <c r="M206" i="5"/>
  <c r="M207" i="5"/>
  <c r="M214" i="5"/>
  <c r="M215" i="5"/>
  <c r="M227" i="5"/>
  <c r="M235" i="5"/>
  <c r="M236" i="5"/>
  <c r="M237" i="5"/>
  <c r="M244" i="5"/>
  <c r="M245" i="5"/>
  <c r="M254" i="5"/>
  <c r="M255" i="5"/>
  <c r="G147" i="5"/>
  <c r="G156" i="5"/>
  <c r="G157" i="5"/>
  <c r="G164" i="5"/>
  <c r="G165" i="5"/>
  <c r="G166" i="5"/>
  <c r="G167" i="5"/>
  <c r="G187" i="5"/>
  <c r="G196" i="5"/>
  <c r="G197" i="5"/>
  <c r="G204" i="5"/>
  <c r="G205" i="5"/>
  <c r="G206" i="5"/>
  <c r="G216" i="5"/>
  <c r="G235" i="5"/>
  <c r="G236" i="5"/>
  <c r="G237" i="5"/>
  <c r="G244" i="5"/>
  <c r="G245" i="5"/>
  <c r="A144" i="5"/>
  <c r="B144" i="5"/>
  <c r="C144" i="5"/>
  <c r="E144" i="5"/>
  <c r="F144" i="5"/>
  <c r="H144" i="5"/>
  <c r="I144" i="5"/>
  <c r="K144" i="5"/>
  <c r="L144" i="5"/>
  <c r="N144" i="5"/>
  <c r="A145" i="5"/>
  <c r="B145" i="5"/>
  <c r="C145" i="5"/>
  <c r="E145" i="5"/>
  <c r="F145" i="5"/>
  <c r="H145" i="5"/>
  <c r="I145" i="5"/>
  <c r="K145" i="5"/>
  <c r="L145" i="5"/>
  <c r="N145" i="5"/>
  <c r="O145" i="5"/>
  <c r="Q145" i="5"/>
  <c r="A146" i="5"/>
  <c r="B146" i="5"/>
  <c r="C146" i="5"/>
  <c r="D146" i="5"/>
  <c r="E146" i="5"/>
  <c r="F146" i="5"/>
  <c r="H146" i="5"/>
  <c r="I146" i="5"/>
  <c r="J146" i="5"/>
  <c r="K146" i="5"/>
  <c r="L146" i="5"/>
  <c r="N146" i="5"/>
  <c r="O146" i="5"/>
  <c r="P146" i="5"/>
  <c r="Q146" i="5"/>
  <c r="A154" i="5"/>
  <c r="B154" i="5"/>
  <c r="C154" i="5"/>
  <c r="E154" i="5"/>
  <c r="F154" i="5"/>
  <c r="H154" i="5"/>
  <c r="I154" i="5"/>
  <c r="K154" i="5"/>
  <c r="L154" i="5"/>
  <c r="N154" i="5"/>
  <c r="O154" i="5"/>
  <c r="Q154" i="5"/>
  <c r="A155" i="5"/>
  <c r="B155" i="5"/>
  <c r="C155" i="5"/>
  <c r="E155" i="5"/>
  <c r="F155" i="5"/>
  <c r="H155" i="5"/>
  <c r="I155" i="5"/>
  <c r="K155" i="5"/>
  <c r="L155" i="5"/>
  <c r="N155" i="5"/>
  <c r="O155" i="5"/>
  <c r="Q155" i="5"/>
  <c r="A156" i="5"/>
  <c r="B156" i="5"/>
  <c r="C156" i="5"/>
  <c r="D156" i="5"/>
  <c r="E156" i="5"/>
  <c r="F156" i="5"/>
  <c r="H156" i="5"/>
  <c r="I156" i="5"/>
  <c r="J156" i="5"/>
  <c r="K156" i="5"/>
  <c r="L156" i="5"/>
  <c r="N156" i="5"/>
  <c r="O156" i="5"/>
  <c r="P156" i="5"/>
  <c r="Q156" i="5"/>
  <c r="A164" i="5"/>
  <c r="C164" i="5"/>
  <c r="D164" i="5"/>
  <c r="E164" i="5"/>
  <c r="F164" i="5"/>
  <c r="I164" i="5"/>
  <c r="J164" i="5"/>
  <c r="K164" i="5"/>
  <c r="L164" i="5"/>
  <c r="O164" i="5"/>
  <c r="P164" i="5"/>
  <c r="Q164" i="5"/>
  <c r="A165" i="5"/>
  <c r="C165" i="5"/>
  <c r="D165" i="5"/>
  <c r="E165" i="5"/>
  <c r="F165" i="5"/>
  <c r="I165" i="5"/>
  <c r="J165" i="5"/>
  <c r="K165" i="5"/>
  <c r="L165" i="5"/>
  <c r="O165" i="5"/>
  <c r="P165" i="5"/>
  <c r="Q165" i="5"/>
  <c r="A166" i="5"/>
  <c r="B166" i="5"/>
  <c r="C166" i="5"/>
  <c r="D166" i="5"/>
  <c r="E166" i="5"/>
  <c r="F166" i="5"/>
  <c r="H166" i="5"/>
  <c r="I166" i="5"/>
  <c r="J166" i="5"/>
  <c r="K166" i="5"/>
  <c r="L166" i="5"/>
  <c r="N166" i="5"/>
  <c r="O166" i="5"/>
  <c r="P166" i="5"/>
  <c r="Q166" i="5"/>
  <c r="F174" i="5"/>
  <c r="L174" i="5"/>
  <c r="N174" i="5"/>
  <c r="A175" i="5"/>
  <c r="F175" i="5"/>
  <c r="L175" i="5"/>
  <c r="A176" i="5"/>
  <c r="B176" i="5"/>
  <c r="C176" i="5"/>
  <c r="D176" i="5"/>
  <c r="E176" i="5"/>
  <c r="F176" i="5"/>
  <c r="H176" i="5"/>
  <c r="I176" i="5"/>
  <c r="J176" i="5"/>
  <c r="K176" i="5"/>
  <c r="L176" i="5"/>
  <c r="N176" i="5"/>
  <c r="O176" i="5"/>
  <c r="P176" i="5"/>
  <c r="Q176" i="5"/>
  <c r="A147" i="5"/>
  <c r="A157" i="5"/>
  <c r="A167" i="5"/>
  <c r="A177" i="5"/>
  <c r="A184" i="5"/>
  <c r="A185" i="5"/>
  <c r="A186" i="5"/>
  <c r="A187" i="5"/>
  <c r="A194" i="5"/>
  <c r="A195" i="5"/>
  <c r="A196" i="5"/>
  <c r="A197" i="5"/>
  <c r="A204" i="5"/>
  <c r="A205" i="5"/>
  <c r="A206" i="5"/>
  <c r="A207" i="5"/>
  <c r="A208" i="5"/>
  <c r="A209" i="5"/>
  <c r="A210" i="5"/>
  <c r="A211" i="5"/>
  <c r="A212" i="5"/>
  <c r="A213" i="5"/>
  <c r="A214" i="5"/>
  <c r="A215" i="5"/>
  <c r="A216" i="5"/>
  <c r="A217" i="5"/>
  <c r="A218" i="5"/>
  <c r="A219" i="5"/>
  <c r="A220" i="5"/>
  <c r="A221" i="5"/>
  <c r="A222" i="5"/>
  <c r="A223" i="5"/>
  <c r="A224" i="5"/>
  <c r="A225" i="5"/>
  <c r="A226" i="5"/>
  <c r="A227" i="5"/>
  <c r="A234" i="5"/>
  <c r="A235" i="5"/>
  <c r="A236" i="5"/>
  <c r="A237" i="5"/>
  <c r="A238" i="5"/>
  <c r="A239" i="5"/>
  <c r="A240" i="5"/>
  <c r="A241" i="5"/>
  <c r="A242" i="5"/>
  <c r="A243" i="5"/>
  <c r="A244" i="5"/>
  <c r="A245" i="5"/>
  <c r="A246" i="5"/>
  <c r="A247" i="5"/>
  <c r="A248" i="5"/>
  <c r="A249" i="5"/>
  <c r="A250" i="5"/>
  <c r="A251" i="5"/>
  <c r="A252" i="5"/>
  <c r="A253" i="5"/>
  <c r="A254" i="5"/>
  <c r="A255" i="5"/>
  <c r="B139" i="5"/>
  <c r="C139" i="5"/>
  <c r="D139" i="5"/>
  <c r="E139" i="5"/>
  <c r="F139" i="5"/>
  <c r="H139" i="5"/>
  <c r="I139" i="5"/>
  <c r="J139" i="5"/>
  <c r="K139" i="5"/>
  <c r="L139" i="5"/>
  <c r="N139" i="5"/>
  <c r="O139" i="5"/>
  <c r="P139" i="5"/>
  <c r="Q139" i="5"/>
  <c r="B140" i="5"/>
  <c r="C140" i="5"/>
  <c r="D140" i="5"/>
  <c r="E140" i="5"/>
  <c r="F140" i="5"/>
  <c r="H140" i="5"/>
  <c r="I140" i="5"/>
  <c r="J140" i="5"/>
  <c r="K140" i="5"/>
  <c r="L140" i="5"/>
  <c r="N140" i="5"/>
  <c r="O140" i="5"/>
  <c r="P140" i="5"/>
  <c r="Q140" i="5"/>
  <c r="B141" i="5"/>
  <c r="C141" i="5"/>
  <c r="D141" i="5"/>
  <c r="E141" i="5"/>
  <c r="F141" i="5"/>
  <c r="H141" i="5"/>
  <c r="I141" i="5"/>
  <c r="J141" i="5"/>
  <c r="K141" i="5"/>
  <c r="L141" i="5"/>
  <c r="N141" i="5"/>
  <c r="O141" i="5"/>
  <c r="P141" i="5"/>
  <c r="Q141" i="5"/>
  <c r="B142" i="5"/>
  <c r="C142" i="5"/>
  <c r="D142" i="5"/>
  <c r="E142" i="5"/>
  <c r="F142" i="5"/>
  <c r="H142" i="5"/>
  <c r="I142" i="5"/>
  <c r="J142" i="5"/>
  <c r="K142" i="5"/>
  <c r="L142" i="5"/>
  <c r="N142" i="5"/>
  <c r="O142" i="5"/>
  <c r="P142" i="5"/>
  <c r="Q142" i="5"/>
  <c r="B143" i="5"/>
  <c r="C143" i="5"/>
  <c r="D143" i="5"/>
  <c r="E143" i="5"/>
  <c r="F143" i="5"/>
  <c r="H143" i="5"/>
  <c r="I143" i="5"/>
  <c r="J143" i="5"/>
  <c r="K143" i="5"/>
  <c r="L143" i="5"/>
  <c r="N143" i="5"/>
  <c r="O143" i="5"/>
  <c r="P143" i="5"/>
  <c r="Q143" i="5"/>
  <c r="B147" i="5"/>
  <c r="C147" i="5"/>
  <c r="D147" i="5"/>
  <c r="E147" i="5"/>
  <c r="F147" i="5"/>
  <c r="H147" i="5"/>
  <c r="I147" i="5"/>
  <c r="J147" i="5"/>
  <c r="K147" i="5"/>
  <c r="L147" i="5"/>
  <c r="N147" i="5"/>
  <c r="O147" i="5"/>
  <c r="P147" i="5"/>
  <c r="Q147" i="5"/>
  <c r="B148" i="5"/>
  <c r="C148" i="5"/>
  <c r="D148" i="5"/>
  <c r="E148" i="5"/>
  <c r="F148" i="5"/>
  <c r="H148" i="5"/>
  <c r="I148" i="5"/>
  <c r="J148" i="5"/>
  <c r="K148" i="5"/>
  <c r="L148" i="5"/>
  <c r="N148" i="5"/>
  <c r="O148" i="5"/>
  <c r="P148" i="5"/>
  <c r="Q148" i="5"/>
  <c r="B149" i="5"/>
  <c r="C149" i="5"/>
  <c r="D149" i="5"/>
  <c r="E149" i="5"/>
  <c r="F149" i="5"/>
  <c r="H149" i="5"/>
  <c r="I149" i="5"/>
  <c r="J149" i="5"/>
  <c r="K149" i="5"/>
  <c r="L149" i="5"/>
  <c r="N149" i="5"/>
  <c r="O149" i="5"/>
  <c r="P149" i="5"/>
  <c r="Q149" i="5"/>
  <c r="B150" i="5"/>
  <c r="C150" i="5"/>
  <c r="D150" i="5"/>
  <c r="E150" i="5"/>
  <c r="F150" i="5"/>
  <c r="H150" i="5"/>
  <c r="I150" i="5"/>
  <c r="J150" i="5"/>
  <c r="K150" i="5"/>
  <c r="L150" i="5"/>
  <c r="N150" i="5"/>
  <c r="O150" i="5"/>
  <c r="P150" i="5"/>
  <c r="Q150" i="5"/>
  <c r="B151" i="5"/>
  <c r="C151" i="5"/>
  <c r="D151" i="5"/>
  <c r="E151" i="5"/>
  <c r="F151" i="5"/>
  <c r="H151" i="5"/>
  <c r="I151" i="5"/>
  <c r="J151" i="5"/>
  <c r="K151" i="5"/>
  <c r="L151" i="5"/>
  <c r="N151" i="5"/>
  <c r="O151" i="5"/>
  <c r="P151" i="5"/>
  <c r="Q151" i="5"/>
  <c r="B152" i="5"/>
  <c r="C152" i="5"/>
  <c r="D152" i="5"/>
  <c r="E152" i="5"/>
  <c r="F152" i="5"/>
  <c r="H152" i="5"/>
  <c r="I152" i="5"/>
  <c r="J152" i="5"/>
  <c r="K152" i="5"/>
  <c r="L152" i="5"/>
  <c r="N152" i="5"/>
  <c r="O152" i="5"/>
  <c r="P152" i="5"/>
  <c r="Q152" i="5"/>
  <c r="B153" i="5"/>
  <c r="C153" i="5"/>
  <c r="D153" i="5"/>
  <c r="E153" i="5"/>
  <c r="F153" i="5"/>
  <c r="H153" i="5"/>
  <c r="I153" i="5"/>
  <c r="J153" i="5"/>
  <c r="K153" i="5"/>
  <c r="L153" i="5"/>
  <c r="N153" i="5"/>
  <c r="O153" i="5"/>
  <c r="P153" i="5"/>
  <c r="Q153" i="5"/>
  <c r="B157" i="5"/>
  <c r="C157" i="5"/>
  <c r="D157" i="5"/>
  <c r="E157" i="5"/>
  <c r="F157" i="5"/>
  <c r="H157" i="5"/>
  <c r="I157" i="5"/>
  <c r="J157" i="5"/>
  <c r="K157" i="5"/>
  <c r="L157" i="5"/>
  <c r="N157" i="5"/>
  <c r="O157" i="5"/>
  <c r="P157" i="5"/>
  <c r="Q157" i="5"/>
  <c r="B158" i="5"/>
  <c r="C158" i="5"/>
  <c r="D158" i="5"/>
  <c r="E158" i="5"/>
  <c r="F158" i="5"/>
  <c r="H158" i="5"/>
  <c r="I158" i="5"/>
  <c r="J158" i="5"/>
  <c r="K158" i="5"/>
  <c r="L158" i="5"/>
  <c r="N158" i="5"/>
  <c r="O158" i="5"/>
  <c r="P158" i="5"/>
  <c r="Q158" i="5"/>
  <c r="B159" i="5"/>
  <c r="C159" i="5"/>
  <c r="D159" i="5"/>
  <c r="E159" i="5"/>
  <c r="F159" i="5"/>
  <c r="H159" i="5"/>
  <c r="I159" i="5"/>
  <c r="J159" i="5"/>
  <c r="K159" i="5"/>
  <c r="L159" i="5"/>
  <c r="N159" i="5"/>
  <c r="O159" i="5"/>
  <c r="P159" i="5"/>
  <c r="Q159" i="5"/>
  <c r="B160" i="5"/>
  <c r="C160" i="5"/>
  <c r="D160" i="5"/>
  <c r="E160" i="5"/>
  <c r="F160" i="5"/>
  <c r="H160" i="5"/>
  <c r="I160" i="5"/>
  <c r="J160" i="5"/>
  <c r="K160" i="5"/>
  <c r="L160" i="5"/>
  <c r="N160" i="5"/>
  <c r="O160" i="5"/>
  <c r="P160" i="5"/>
  <c r="Q160" i="5"/>
  <c r="B161" i="5"/>
  <c r="C161" i="5"/>
  <c r="D161" i="5"/>
  <c r="E161" i="5"/>
  <c r="F161" i="5"/>
  <c r="H161" i="5"/>
  <c r="I161" i="5"/>
  <c r="J161" i="5"/>
  <c r="K161" i="5"/>
  <c r="L161" i="5"/>
  <c r="N161" i="5"/>
  <c r="O161" i="5"/>
  <c r="P161" i="5"/>
  <c r="Q161" i="5"/>
  <c r="B162" i="5"/>
  <c r="C162" i="5"/>
  <c r="D162" i="5"/>
  <c r="E162" i="5"/>
  <c r="F162" i="5"/>
  <c r="H162" i="5"/>
  <c r="I162" i="5"/>
  <c r="J162" i="5"/>
  <c r="K162" i="5"/>
  <c r="L162" i="5"/>
  <c r="N162" i="5"/>
  <c r="O162" i="5"/>
  <c r="P162" i="5"/>
  <c r="Q162" i="5"/>
  <c r="B163" i="5"/>
  <c r="C163" i="5"/>
  <c r="D163" i="5"/>
  <c r="E163" i="5"/>
  <c r="F163" i="5"/>
  <c r="H163" i="5"/>
  <c r="I163" i="5"/>
  <c r="J163" i="5"/>
  <c r="K163" i="5"/>
  <c r="L163" i="5"/>
  <c r="N163" i="5"/>
  <c r="O163" i="5"/>
  <c r="P163" i="5"/>
  <c r="Q163" i="5"/>
  <c r="B167" i="5"/>
  <c r="C167" i="5"/>
  <c r="D167" i="5"/>
  <c r="E167" i="5"/>
  <c r="F167" i="5"/>
  <c r="H167" i="5"/>
  <c r="I167" i="5"/>
  <c r="J167" i="5"/>
  <c r="K167" i="5"/>
  <c r="L167" i="5"/>
  <c r="N167" i="5"/>
  <c r="O167" i="5"/>
  <c r="P167" i="5"/>
  <c r="Q167" i="5"/>
  <c r="F168" i="5"/>
  <c r="L168" i="5"/>
  <c r="F169" i="5"/>
  <c r="L169" i="5"/>
  <c r="F170" i="5"/>
  <c r="L170" i="5"/>
  <c r="F171" i="5"/>
  <c r="L171" i="5"/>
  <c r="F172" i="5"/>
  <c r="L172" i="5"/>
  <c r="F173" i="5"/>
  <c r="L173" i="5"/>
  <c r="B177" i="5"/>
  <c r="C177" i="5"/>
  <c r="D177" i="5"/>
  <c r="E177" i="5"/>
  <c r="F177" i="5"/>
  <c r="H177" i="5"/>
  <c r="I177" i="5"/>
  <c r="J177" i="5"/>
  <c r="K177" i="5"/>
  <c r="L177" i="5"/>
  <c r="N177" i="5"/>
  <c r="O177" i="5"/>
  <c r="P177" i="5"/>
  <c r="Q177" i="5"/>
  <c r="B178" i="5"/>
  <c r="C178" i="5"/>
  <c r="D178" i="5"/>
  <c r="E178" i="5"/>
  <c r="F178" i="5"/>
  <c r="H178" i="5"/>
  <c r="I178" i="5"/>
  <c r="J178" i="5"/>
  <c r="K178" i="5"/>
  <c r="L178" i="5"/>
  <c r="N178" i="5"/>
  <c r="O178" i="5"/>
  <c r="P178" i="5"/>
  <c r="Q178" i="5"/>
  <c r="B179" i="5"/>
  <c r="C179" i="5"/>
  <c r="D179" i="5"/>
  <c r="E179" i="5"/>
  <c r="F179" i="5"/>
  <c r="H179" i="5"/>
  <c r="I179" i="5"/>
  <c r="J179" i="5"/>
  <c r="K179" i="5"/>
  <c r="L179" i="5"/>
  <c r="N179" i="5"/>
  <c r="O179" i="5"/>
  <c r="P179" i="5"/>
  <c r="Q179" i="5"/>
  <c r="B180" i="5"/>
  <c r="C180" i="5"/>
  <c r="D180" i="5"/>
  <c r="E180" i="5"/>
  <c r="F180" i="5"/>
  <c r="H180" i="5"/>
  <c r="I180" i="5"/>
  <c r="J180" i="5"/>
  <c r="K180" i="5"/>
  <c r="L180" i="5"/>
  <c r="N180" i="5"/>
  <c r="O180" i="5"/>
  <c r="P180" i="5"/>
  <c r="Q180" i="5"/>
  <c r="B181" i="5"/>
  <c r="C181" i="5"/>
  <c r="D181" i="5"/>
  <c r="E181" i="5"/>
  <c r="F181" i="5"/>
  <c r="H181" i="5"/>
  <c r="I181" i="5"/>
  <c r="J181" i="5"/>
  <c r="K181" i="5"/>
  <c r="L181" i="5"/>
  <c r="N181" i="5"/>
  <c r="O181" i="5"/>
  <c r="P181" i="5"/>
  <c r="Q181" i="5"/>
  <c r="B182" i="5"/>
  <c r="C182" i="5"/>
  <c r="D182" i="5"/>
  <c r="E182" i="5"/>
  <c r="F182" i="5"/>
  <c r="H182" i="5"/>
  <c r="I182" i="5"/>
  <c r="J182" i="5"/>
  <c r="K182" i="5"/>
  <c r="L182" i="5"/>
  <c r="N182" i="5"/>
  <c r="O182" i="5"/>
  <c r="P182" i="5"/>
  <c r="Q182" i="5"/>
  <c r="B183" i="5"/>
  <c r="C183" i="5"/>
  <c r="D183" i="5"/>
  <c r="E183" i="5"/>
  <c r="F183" i="5"/>
  <c r="H183" i="5"/>
  <c r="I183" i="5"/>
  <c r="J183" i="5"/>
  <c r="K183" i="5"/>
  <c r="L183" i="5"/>
  <c r="N183" i="5"/>
  <c r="O183" i="5"/>
  <c r="P183" i="5"/>
  <c r="Q183" i="5"/>
  <c r="C184" i="5"/>
  <c r="D184" i="5"/>
  <c r="E184" i="5"/>
  <c r="F184" i="5"/>
  <c r="H184" i="5"/>
  <c r="I184" i="5"/>
  <c r="J184" i="5"/>
  <c r="K184" i="5"/>
  <c r="L184" i="5"/>
  <c r="N184" i="5"/>
  <c r="O184" i="5"/>
  <c r="P184" i="5"/>
  <c r="Q184" i="5"/>
  <c r="C185" i="5"/>
  <c r="D185" i="5"/>
  <c r="E185" i="5"/>
  <c r="F185" i="5"/>
  <c r="H185" i="5"/>
  <c r="I185" i="5"/>
  <c r="J185" i="5"/>
  <c r="K185" i="5"/>
  <c r="L185" i="5"/>
  <c r="N185" i="5"/>
  <c r="O185" i="5"/>
  <c r="P185" i="5"/>
  <c r="Q185" i="5"/>
  <c r="B186" i="5"/>
  <c r="C186" i="5"/>
  <c r="D186" i="5"/>
  <c r="E186" i="5"/>
  <c r="F186" i="5"/>
  <c r="H186" i="5"/>
  <c r="I186" i="5"/>
  <c r="J186" i="5"/>
  <c r="K186" i="5"/>
  <c r="L186" i="5"/>
  <c r="N186" i="5"/>
  <c r="O186" i="5"/>
  <c r="P186" i="5"/>
  <c r="Q186" i="5"/>
  <c r="B187" i="5"/>
  <c r="C187" i="5"/>
  <c r="D187" i="5"/>
  <c r="E187" i="5"/>
  <c r="F187" i="5"/>
  <c r="H187" i="5"/>
  <c r="I187" i="5"/>
  <c r="J187" i="5"/>
  <c r="K187" i="5"/>
  <c r="L187" i="5"/>
  <c r="N187" i="5"/>
  <c r="O187" i="5"/>
  <c r="P187" i="5"/>
  <c r="Q187" i="5"/>
  <c r="B188" i="5"/>
  <c r="C188" i="5"/>
  <c r="D188" i="5"/>
  <c r="E188" i="5"/>
  <c r="F188" i="5"/>
  <c r="H188" i="5"/>
  <c r="I188" i="5"/>
  <c r="J188" i="5"/>
  <c r="K188" i="5"/>
  <c r="L188" i="5"/>
  <c r="N188" i="5"/>
  <c r="O188" i="5"/>
  <c r="P188" i="5"/>
  <c r="Q188" i="5"/>
  <c r="B189" i="5"/>
  <c r="C189" i="5"/>
  <c r="D189" i="5"/>
  <c r="E189" i="5"/>
  <c r="F189" i="5"/>
  <c r="H189" i="5"/>
  <c r="I189" i="5"/>
  <c r="J189" i="5"/>
  <c r="K189" i="5"/>
  <c r="L189" i="5"/>
  <c r="N189" i="5"/>
  <c r="O189" i="5"/>
  <c r="P189" i="5"/>
  <c r="Q189" i="5"/>
  <c r="B190" i="5"/>
  <c r="C190" i="5"/>
  <c r="D190" i="5"/>
  <c r="E190" i="5"/>
  <c r="F190" i="5"/>
  <c r="H190" i="5"/>
  <c r="I190" i="5"/>
  <c r="J190" i="5"/>
  <c r="K190" i="5"/>
  <c r="L190" i="5"/>
  <c r="N190" i="5"/>
  <c r="O190" i="5"/>
  <c r="P190" i="5"/>
  <c r="Q190" i="5"/>
  <c r="B191" i="5"/>
  <c r="C191" i="5"/>
  <c r="D191" i="5"/>
  <c r="E191" i="5"/>
  <c r="F191" i="5"/>
  <c r="H191" i="5"/>
  <c r="I191" i="5"/>
  <c r="J191" i="5"/>
  <c r="K191" i="5"/>
  <c r="L191" i="5"/>
  <c r="N191" i="5"/>
  <c r="O191" i="5"/>
  <c r="P191" i="5"/>
  <c r="Q191" i="5"/>
  <c r="B192" i="5"/>
  <c r="C192" i="5"/>
  <c r="D192" i="5"/>
  <c r="E192" i="5"/>
  <c r="F192" i="5"/>
  <c r="H192" i="5"/>
  <c r="I192" i="5"/>
  <c r="J192" i="5"/>
  <c r="K192" i="5"/>
  <c r="L192" i="5"/>
  <c r="N192" i="5"/>
  <c r="O192" i="5"/>
  <c r="P192" i="5"/>
  <c r="Q192" i="5"/>
  <c r="B193" i="5"/>
  <c r="C193" i="5"/>
  <c r="D193" i="5"/>
  <c r="E193" i="5"/>
  <c r="F193" i="5"/>
  <c r="H193" i="5"/>
  <c r="I193" i="5"/>
  <c r="J193" i="5"/>
  <c r="K193" i="5"/>
  <c r="L193" i="5"/>
  <c r="N193" i="5"/>
  <c r="O193" i="5"/>
  <c r="P193" i="5"/>
  <c r="Q193" i="5"/>
  <c r="C194" i="5"/>
  <c r="D194" i="5"/>
  <c r="E194" i="5"/>
  <c r="F194" i="5"/>
  <c r="I194" i="5"/>
  <c r="J194" i="5"/>
  <c r="K194" i="5"/>
  <c r="L194" i="5"/>
  <c r="O194" i="5"/>
  <c r="P194" i="5"/>
  <c r="Q194" i="5"/>
  <c r="C195" i="5"/>
  <c r="D195" i="5"/>
  <c r="E195" i="5"/>
  <c r="F195" i="5"/>
  <c r="I195" i="5"/>
  <c r="J195" i="5"/>
  <c r="K195" i="5"/>
  <c r="L195" i="5"/>
  <c r="O195" i="5"/>
  <c r="P195" i="5"/>
  <c r="Q195" i="5"/>
  <c r="B196" i="5"/>
  <c r="C196" i="5"/>
  <c r="D196" i="5"/>
  <c r="E196" i="5"/>
  <c r="F196" i="5"/>
  <c r="H196" i="5"/>
  <c r="I196" i="5"/>
  <c r="J196" i="5"/>
  <c r="K196" i="5"/>
  <c r="L196" i="5"/>
  <c r="N196" i="5"/>
  <c r="O196" i="5"/>
  <c r="P196" i="5"/>
  <c r="Q196" i="5"/>
  <c r="B197" i="5"/>
  <c r="C197" i="5"/>
  <c r="D197" i="5"/>
  <c r="E197" i="5"/>
  <c r="F197" i="5"/>
  <c r="H197" i="5"/>
  <c r="I197" i="5"/>
  <c r="J197" i="5"/>
  <c r="K197" i="5"/>
  <c r="L197" i="5"/>
  <c r="N197" i="5"/>
  <c r="O197" i="5"/>
  <c r="P197" i="5"/>
  <c r="Q197" i="5"/>
  <c r="B198" i="5"/>
  <c r="C198" i="5"/>
  <c r="D198" i="5"/>
  <c r="E198" i="5"/>
  <c r="F198" i="5"/>
  <c r="H198" i="5"/>
  <c r="I198" i="5"/>
  <c r="J198" i="5"/>
  <c r="K198" i="5"/>
  <c r="L198" i="5"/>
  <c r="N198" i="5"/>
  <c r="O198" i="5"/>
  <c r="P198" i="5"/>
  <c r="Q198" i="5"/>
  <c r="B199" i="5"/>
  <c r="C199" i="5"/>
  <c r="D199" i="5"/>
  <c r="E199" i="5"/>
  <c r="F199" i="5"/>
  <c r="H199" i="5"/>
  <c r="I199" i="5"/>
  <c r="J199" i="5"/>
  <c r="K199" i="5"/>
  <c r="L199" i="5"/>
  <c r="N199" i="5"/>
  <c r="O199" i="5"/>
  <c r="P199" i="5"/>
  <c r="Q199" i="5"/>
  <c r="B200" i="5"/>
  <c r="C200" i="5"/>
  <c r="D200" i="5"/>
  <c r="E200" i="5"/>
  <c r="F200" i="5"/>
  <c r="H200" i="5"/>
  <c r="I200" i="5"/>
  <c r="J200" i="5"/>
  <c r="K200" i="5"/>
  <c r="L200" i="5"/>
  <c r="N200" i="5"/>
  <c r="O200" i="5"/>
  <c r="P200" i="5"/>
  <c r="Q200" i="5"/>
  <c r="B201" i="5"/>
  <c r="C201" i="5"/>
  <c r="D201" i="5"/>
  <c r="E201" i="5"/>
  <c r="F201" i="5"/>
  <c r="H201" i="5"/>
  <c r="I201" i="5"/>
  <c r="J201" i="5"/>
  <c r="K201" i="5"/>
  <c r="L201" i="5"/>
  <c r="N201" i="5"/>
  <c r="O201" i="5"/>
  <c r="P201" i="5"/>
  <c r="Q201" i="5"/>
  <c r="B202" i="5"/>
  <c r="C202" i="5"/>
  <c r="D202" i="5"/>
  <c r="E202" i="5"/>
  <c r="F202" i="5"/>
  <c r="H202" i="5"/>
  <c r="I202" i="5"/>
  <c r="J202" i="5"/>
  <c r="K202" i="5"/>
  <c r="L202" i="5"/>
  <c r="N202" i="5"/>
  <c r="O202" i="5"/>
  <c r="P202" i="5"/>
  <c r="Q202" i="5"/>
  <c r="B203" i="5"/>
  <c r="C203" i="5"/>
  <c r="D203" i="5"/>
  <c r="E203" i="5"/>
  <c r="F203" i="5"/>
  <c r="H203" i="5"/>
  <c r="I203" i="5"/>
  <c r="J203" i="5"/>
  <c r="K203" i="5"/>
  <c r="L203" i="5"/>
  <c r="N203" i="5"/>
  <c r="O203" i="5"/>
  <c r="P203" i="5"/>
  <c r="Q203" i="5"/>
  <c r="B204" i="5"/>
  <c r="C204" i="5"/>
  <c r="D204" i="5"/>
  <c r="E204" i="5"/>
  <c r="F204" i="5"/>
  <c r="H204" i="5"/>
  <c r="I204" i="5"/>
  <c r="J204" i="5"/>
  <c r="K204" i="5"/>
  <c r="L204" i="5"/>
  <c r="N204" i="5"/>
  <c r="O204" i="5"/>
  <c r="P204" i="5"/>
  <c r="Q204" i="5"/>
  <c r="B205" i="5"/>
  <c r="C205" i="5"/>
  <c r="D205" i="5"/>
  <c r="E205" i="5"/>
  <c r="F205" i="5"/>
  <c r="H205" i="5"/>
  <c r="I205" i="5"/>
  <c r="J205" i="5"/>
  <c r="K205" i="5"/>
  <c r="L205" i="5"/>
  <c r="N205" i="5"/>
  <c r="O205" i="5"/>
  <c r="P205" i="5"/>
  <c r="Q205" i="5"/>
  <c r="B206" i="5"/>
  <c r="C206" i="5"/>
  <c r="D206" i="5"/>
  <c r="E206" i="5"/>
  <c r="F206" i="5"/>
  <c r="H206" i="5"/>
  <c r="I206" i="5"/>
  <c r="J206" i="5"/>
  <c r="K206" i="5"/>
  <c r="L206" i="5"/>
  <c r="N206" i="5"/>
  <c r="O206" i="5"/>
  <c r="P206" i="5"/>
  <c r="Q206" i="5"/>
  <c r="B207" i="5"/>
  <c r="C207" i="5"/>
  <c r="D207" i="5"/>
  <c r="E207" i="5"/>
  <c r="F207" i="5"/>
  <c r="H207" i="5"/>
  <c r="I207" i="5"/>
  <c r="J207" i="5"/>
  <c r="K207" i="5"/>
  <c r="L207" i="5"/>
  <c r="N207" i="5"/>
  <c r="O207" i="5"/>
  <c r="P207" i="5"/>
  <c r="Q207" i="5"/>
  <c r="B208" i="5"/>
  <c r="C208" i="5"/>
  <c r="D208" i="5"/>
  <c r="E208" i="5"/>
  <c r="F208" i="5"/>
  <c r="H208" i="5"/>
  <c r="I208" i="5"/>
  <c r="J208" i="5"/>
  <c r="K208" i="5"/>
  <c r="L208" i="5"/>
  <c r="N208" i="5"/>
  <c r="O208" i="5"/>
  <c r="P208" i="5"/>
  <c r="Q208" i="5"/>
  <c r="B209" i="5"/>
  <c r="C209" i="5"/>
  <c r="D209" i="5"/>
  <c r="E209" i="5"/>
  <c r="F209" i="5"/>
  <c r="H209" i="5"/>
  <c r="I209" i="5"/>
  <c r="J209" i="5"/>
  <c r="K209" i="5"/>
  <c r="L209" i="5"/>
  <c r="N209" i="5"/>
  <c r="O209" i="5"/>
  <c r="P209" i="5"/>
  <c r="Q209" i="5"/>
  <c r="B210" i="5"/>
  <c r="C210" i="5"/>
  <c r="D210" i="5"/>
  <c r="E210" i="5"/>
  <c r="F210" i="5"/>
  <c r="H210" i="5"/>
  <c r="I210" i="5"/>
  <c r="J210" i="5"/>
  <c r="K210" i="5"/>
  <c r="L210" i="5"/>
  <c r="N210" i="5"/>
  <c r="O210" i="5"/>
  <c r="P210" i="5"/>
  <c r="Q210" i="5"/>
  <c r="B211" i="5"/>
  <c r="C211" i="5"/>
  <c r="D211" i="5"/>
  <c r="E211" i="5"/>
  <c r="F211" i="5"/>
  <c r="H211" i="5"/>
  <c r="I211" i="5"/>
  <c r="J211" i="5"/>
  <c r="K211" i="5"/>
  <c r="L211" i="5"/>
  <c r="N211" i="5"/>
  <c r="O211" i="5"/>
  <c r="P211" i="5"/>
  <c r="Q211" i="5"/>
  <c r="B212" i="5"/>
  <c r="C212" i="5"/>
  <c r="D212" i="5"/>
  <c r="E212" i="5"/>
  <c r="F212" i="5"/>
  <c r="H212" i="5"/>
  <c r="I212" i="5"/>
  <c r="J212" i="5"/>
  <c r="K212" i="5"/>
  <c r="L212" i="5"/>
  <c r="N212" i="5"/>
  <c r="O212" i="5"/>
  <c r="P212" i="5"/>
  <c r="Q212" i="5"/>
  <c r="B213" i="5"/>
  <c r="C213" i="5"/>
  <c r="D213" i="5"/>
  <c r="E213" i="5"/>
  <c r="F213" i="5"/>
  <c r="H213" i="5"/>
  <c r="I213" i="5"/>
  <c r="J213" i="5"/>
  <c r="K213" i="5"/>
  <c r="L213" i="5"/>
  <c r="N213" i="5"/>
  <c r="O213" i="5"/>
  <c r="P213" i="5"/>
  <c r="Q213" i="5"/>
  <c r="B214" i="5"/>
  <c r="C214" i="5"/>
  <c r="E214" i="5"/>
  <c r="F214" i="5"/>
  <c r="H214" i="5"/>
  <c r="I214" i="5"/>
  <c r="K214" i="5"/>
  <c r="L214" i="5"/>
  <c r="N214" i="5"/>
  <c r="O214" i="5"/>
  <c r="Q214" i="5"/>
  <c r="B215" i="5"/>
  <c r="C215" i="5"/>
  <c r="E215" i="5"/>
  <c r="F215" i="5"/>
  <c r="H215" i="5"/>
  <c r="I215" i="5"/>
  <c r="K215" i="5"/>
  <c r="L215" i="5"/>
  <c r="N215" i="5"/>
  <c r="O215" i="5"/>
  <c r="Q215" i="5"/>
  <c r="B216" i="5"/>
  <c r="C216" i="5"/>
  <c r="D216" i="5"/>
  <c r="E216" i="5"/>
  <c r="F216" i="5"/>
  <c r="H216" i="5"/>
  <c r="I216" i="5"/>
  <c r="J216" i="5"/>
  <c r="K216" i="5"/>
  <c r="L216" i="5"/>
  <c r="N216" i="5"/>
  <c r="O216" i="5"/>
  <c r="P216" i="5"/>
  <c r="Q216" i="5"/>
  <c r="B217" i="5"/>
  <c r="C217" i="5"/>
  <c r="D217" i="5"/>
  <c r="E217" i="5"/>
  <c r="F217" i="5"/>
  <c r="H217" i="5"/>
  <c r="I217" i="5"/>
  <c r="J217" i="5"/>
  <c r="K217" i="5"/>
  <c r="L217" i="5"/>
  <c r="N217" i="5"/>
  <c r="O217" i="5"/>
  <c r="P217" i="5"/>
  <c r="Q217" i="5"/>
  <c r="B218" i="5"/>
  <c r="C218" i="5"/>
  <c r="D218" i="5"/>
  <c r="E218" i="5"/>
  <c r="F218" i="5"/>
  <c r="H218" i="5"/>
  <c r="I218" i="5"/>
  <c r="J218" i="5"/>
  <c r="K218" i="5"/>
  <c r="L218" i="5"/>
  <c r="N218" i="5"/>
  <c r="O218" i="5"/>
  <c r="P218" i="5"/>
  <c r="Q218" i="5"/>
  <c r="B219" i="5"/>
  <c r="C219" i="5"/>
  <c r="D219" i="5"/>
  <c r="E219" i="5"/>
  <c r="F219" i="5"/>
  <c r="H219" i="5"/>
  <c r="I219" i="5"/>
  <c r="J219" i="5"/>
  <c r="K219" i="5"/>
  <c r="L219" i="5"/>
  <c r="N219" i="5"/>
  <c r="O219" i="5"/>
  <c r="P219" i="5"/>
  <c r="Q219" i="5"/>
  <c r="B220" i="5"/>
  <c r="C220" i="5"/>
  <c r="D220" i="5"/>
  <c r="E220" i="5"/>
  <c r="F220" i="5"/>
  <c r="H220" i="5"/>
  <c r="I220" i="5"/>
  <c r="J220" i="5"/>
  <c r="K220" i="5"/>
  <c r="L220" i="5"/>
  <c r="N220" i="5"/>
  <c r="O220" i="5"/>
  <c r="P220" i="5"/>
  <c r="Q220" i="5"/>
  <c r="B221" i="5"/>
  <c r="C221" i="5"/>
  <c r="D221" i="5"/>
  <c r="E221" i="5"/>
  <c r="F221" i="5"/>
  <c r="H221" i="5"/>
  <c r="I221" i="5"/>
  <c r="J221" i="5"/>
  <c r="K221" i="5"/>
  <c r="L221" i="5"/>
  <c r="N221" i="5"/>
  <c r="O221" i="5"/>
  <c r="P221" i="5"/>
  <c r="Q221" i="5"/>
  <c r="B222" i="5"/>
  <c r="C222" i="5"/>
  <c r="D222" i="5"/>
  <c r="E222" i="5"/>
  <c r="F222" i="5"/>
  <c r="H222" i="5"/>
  <c r="I222" i="5"/>
  <c r="J222" i="5"/>
  <c r="K222" i="5"/>
  <c r="L222" i="5"/>
  <c r="N222" i="5"/>
  <c r="O222" i="5"/>
  <c r="P222" i="5"/>
  <c r="Q222" i="5"/>
  <c r="B223" i="5"/>
  <c r="C223" i="5"/>
  <c r="D223" i="5"/>
  <c r="E223" i="5"/>
  <c r="F223" i="5"/>
  <c r="H223" i="5"/>
  <c r="I223" i="5"/>
  <c r="J223" i="5"/>
  <c r="K223" i="5"/>
  <c r="L223" i="5"/>
  <c r="N223" i="5"/>
  <c r="O223" i="5"/>
  <c r="P223" i="5"/>
  <c r="Q223" i="5"/>
  <c r="B224" i="5"/>
  <c r="C224" i="5"/>
  <c r="E224" i="5"/>
  <c r="F224" i="5"/>
  <c r="H224" i="5"/>
  <c r="I224" i="5"/>
  <c r="K224" i="5"/>
  <c r="L224" i="5"/>
  <c r="N224" i="5"/>
  <c r="O224" i="5"/>
  <c r="Q224" i="5"/>
  <c r="B225" i="5"/>
  <c r="C225" i="5"/>
  <c r="E225" i="5"/>
  <c r="F225" i="5"/>
  <c r="H225" i="5"/>
  <c r="I225" i="5"/>
  <c r="J225" i="5"/>
  <c r="K225" i="5"/>
  <c r="L225" i="5"/>
  <c r="N225" i="5"/>
  <c r="O225" i="5"/>
  <c r="Q225" i="5"/>
  <c r="B226" i="5"/>
  <c r="C226" i="5"/>
  <c r="D226" i="5"/>
  <c r="E226" i="5"/>
  <c r="F226" i="5"/>
  <c r="H226" i="5"/>
  <c r="I226" i="5"/>
  <c r="J226" i="5"/>
  <c r="K226" i="5"/>
  <c r="L226" i="5"/>
  <c r="N226" i="5"/>
  <c r="O226" i="5"/>
  <c r="P226" i="5"/>
  <c r="Q226" i="5"/>
  <c r="B227" i="5"/>
  <c r="C227" i="5"/>
  <c r="D227" i="5"/>
  <c r="E227" i="5"/>
  <c r="F227" i="5"/>
  <c r="H227" i="5"/>
  <c r="I227" i="5"/>
  <c r="J227" i="5"/>
  <c r="K227" i="5"/>
  <c r="L227" i="5"/>
  <c r="N227" i="5"/>
  <c r="O227" i="5"/>
  <c r="P227" i="5"/>
  <c r="Q227" i="5"/>
  <c r="B228" i="5"/>
  <c r="C228" i="5"/>
  <c r="D228" i="5"/>
  <c r="E228" i="5"/>
  <c r="F228" i="5"/>
  <c r="H228" i="5"/>
  <c r="I228" i="5"/>
  <c r="J228" i="5"/>
  <c r="K228" i="5"/>
  <c r="L228" i="5"/>
  <c r="N228" i="5"/>
  <c r="O228" i="5"/>
  <c r="P228" i="5"/>
  <c r="Q228" i="5"/>
  <c r="B229" i="5"/>
  <c r="C229" i="5"/>
  <c r="D229" i="5"/>
  <c r="E229" i="5"/>
  <c r="F229" i="5"/>
  <c r="H229" i="5"/>
  <c r="I229" i="5"/>
  <c r="J229" i="5"/>
  <c r="K229" i="5"/>
  <c r="L229" i="5"/>
  <c r="N229" i="5"/>
  <c r="O229" i="5"/>
  <c r="P229" i="5"/>
  <c r="Q229" i="5"/>
  <c r="B230" i="5"/>
  <c r="C230" i="5"/>
  <c r="D230" i="5"/>
  <c r="E230" i="5"/>
  <c r="F230" i="5"/>
  <c r="H230" i="5"/>
  <c r="I230" i="5"/>
  <c r="J230" i="5"/>
  <c r="K230" i="5"/>
  <c r="L230" i="5"/>
  <c r="N230" i="5"/>
  <c r="O230" i="5"/>
  <c r="P230" i="5"/>
  <c r="Q230" i="5"/>
  <c r="B231" i="5"/>
  <c r="C231" i="5"/>
  <c r="D231" i="5"/>
  <c r="E231" i="5"/>
  <c r="F231" i="5"/>
  <c r="H231" i="5"/>
  <c r="I231" i="5"/>
  <c r="J231" i="5"/>
  <c r="K231" i="5"/>
  <c r="L231" i="5"/>
  <c r="N231" i="5"/>
  <c r="O231" i="5"/>
  <c r="P231" i="5"/>
  <c r="Q231" i="5"/>
  <c r="B232" i="5"/>
  <c r="C232" i="5"/>
  <c r="D232" i="5"/>
  <c r="E232" i="5"/>
  <c r="F232" i="5"/>
  <c r="H232" i="5"/>
  <c r="I232" i="5"/>
  <c r="J232" i="5"/>
  <c r="K232" i="5"/>
  <c r="L232" i="5"/>
  <c r="N232" i="5"/>
  <c r="O232" i="5"/>
  <c r="P232" i="5"/>
  <c r="Q232" i="5"/>
  <c r="B233" i="5"/>
  <c r="C233" i="5"/>
  <c r="D233" i="5"/>
  <c r="E233" i="5"/>
  <c r="F233" i="5"/>
  <c r="H233" i="5"/>
  <c r="I233" i="5"/>
  <c r="J233" i="5"/>
  <c r="K233" i="5"/>
  <c r="L233" i="5"/>
  <c r="N233" i="5"/>
  <c r="O233" i="5"/>
  <c r="P233" i="5"/>
  <c r="Q233" i="5"/>
  <c r="B234" i="5"/>
  <c r="C234" i="5"/>
  <c r="E234" i="5"/>
  <c r="F234" i="5"/>
  <c r="H234" i="5"/>
  <c r="I234" i="5"/>
  <c r="K234" i="5"/>
  <c r="L234" i="5"/>
  <c r="N234" i="5"/>
  <c r="O234" i="5"/>
  <c r="Q234" i="5"/>
  <c r="B235" i="5"/>
  <c r="C235" i="5"/>
  <c r="E235" i="5"/>
  <c r="F235" i="5"/>
  <c r="H235" i="5"/>
  <c r="I235" i="5"/>
  <c r="K235" i="5"/>
  <c r="L235" i="5"/>
  <c r="N235" i="5"/>
  <c r="O235" i="5"/>
  <c r="Q235" i="5"/>
  <c r="B236" i="5"/>
  <c r="C236" i="5"/>
  <c r="D236" i="5"/>
  <c r="E236" i="5"/>
  <c r="F236" i="5"/>
  <c r="H236" i="5"/>
  <c r="I236" i="5"/>
  <c r="J236" i="5"/>
  <c r="K236" i="5"/>
  <c r="L236" i="5"/>
  <c r="N236" i="5"/>
  <c r="O236" i="5"/>
  <c r="P236" i="5"/>
  <c r="Q236" i="5"/>
  <c r="B237" i="5"/>
  <c r="C237" i="5"/>
  <c r="D237" i="5"/>
  <c r="E237" i="5"/>
  <c r="F237" i="5"/>
  <c r="H237" i="5"/>
  <c r="I237" i="5"/>
  <c r="J237" i="5"/>
  <c r="K237" i="5"/>
  <c r="L237" i="5"/>
  <c r="N237" i="5"/>
  <c r="O237" i="5"/>
  <c r="P237" i="5"/>
  <c r="Q237" i="5"/>
  <c r="B238" i="5"/>
  <c r="C238" i="5"/>
  <c r="D238" i="5"/>
  <c r="E238" i="5"/>
  <c r="F238" i="5"/>
  <c r="H238" i="5"/>
  <c r="I238" i="5"/>
  <c r="J238" i="5"/>
  <c r="K238" i="5"/>
  <c r="L238" i="5"/>
  <c r="N238" i="5"/>
  <c r="O238" i="5"/>
  <c r="P238" i="5"/>
  <c r="Q238" i="5"/>
  <c r="B239" i="5"/>
  <c r="C239" i="5"/>
  <c r="D239" i="5"/>
  <c r="E239" i="5"/>
  <c r="F239" i="5"/>
  <c r="H239" i="5"/>
  <c r="I239" i="5"/>
  <c r="J239" i="5"/>
  <c r="K239" i="5"/>
  <c r="L239" i="5"/>
  <c r="N239" i="5"/>
  <c r="O239" i="5"/>
  <c r="P239" i="5"/>
  <c r="Q239" i="5"/>
  <c r="B240" i="5"/>
  <c r="C240" i="5"/>
  <c r="D240" i="5"/>
  <c r="E240" i="5"/>
  <c r="F240" i="5"/>
  <c r="H240" i="5"/>
  <c r="I240" i="5"/>
  <c r="J240" i="5"/>
  <c r="K240" i="5"/>
  <c r="L240" i="5"/>
  <c r="N240" i="5"/>
  <c r="O240" i="5"/>
  <c r="P240" i="5"/>
  <c r="Q240" i="5"/>
  <c r="B241" i="5"/>
  <c r="C241" i="5"/>
  <c r="D241" i="5"/>
  <c r="E241" i="5"/>
  <c r="F241" i="5"/>
  <c r="H241" i="5"/>
  <c r="I241" i="5"/>
  <c r="J241" i="5"/>
  <c r="K241" i="5"/>
  <c r="L241" i="5"/>
  <c r="N241" i="5"/>
  <c r="O241" i="5"/>
  <c r="P241" i="5"/>
  <c r="Q241" i="5"/>
  <c r="B242" i="5"/>
  <c r="C242" i="5"/>
  <c r="D242" i="5"/>
  <c r="E242" i="5"/>
  <c r="F242" i="5"/>
  <c r="H242" i="5"/>
  <c r="I242" i="5"/>
  <c r="J242" i="5"/>
  <c r="K242" i="5"/>
  <c r="L242" i="5"/>
  <c r="N242" i="5"/>
  <c r="O242" i="5"/>
  <c r="P242" i="5"/>
  <c r="Q242" i="5"/>
  <c r="B243" i="5"/>
  <c r="C243" i="5"/>
  <c r="D243" i="5"/>
  <c r="E243" i="5"/>
  <c r="F243" i="5"/>
  <c r="H243" i="5"/>
  <c r="I243" i="5"/>
  <c r="J243" i="5"/>
  <c r="K243" i="5"/>
  <c r="L243" i="5"/>
  <c r="N243" i="5"/>
  <c r="O243" i="5"/>
  <c r="P243" i="5"/>
  <c r="Q243" i="5"/>
  <c r="B244" i="5"/>
  <c r="C244" i="5"/>
  <c r="E244" i="5"/>
  <c r="F244" i="5"/>
  <c r="H244" i="5"/>
  <c r="I244" i="5"/>
  <c r="K244" i="5"/>
  <c r="L244" i="5"/>
  <c r="N244" i="5"/>
  <c r="O244" i="5"/>
  <c r="Q244" i="5"/>
  <c r="B245" i="5"/>
  <c r="C245" i="5"/>
  <c r="E245" i="5"/>
  <c r="F245" i="5"/>
  <c r="H245" i="5"/>
  <c r="I245" i="5"/>
  <c r="K245" i="5"/>
  <c r="L245" i="5"/>
  <c r="N245" i="5"/>
  <c r="O245" i="5"/>
  <c r="Q245" i="5"/>
  <c r="B246" i="5"/>
  <c r="C246" i="5"/>
  <c r="D246" i="5"/>
  <c r="E246" i="5"/>
  <c r="F246" i="5"/>
  <c r="H246" i="5"/>
  <c r="I246" i="5"/>
  <c r="J246" i="5"/>
  <c r="K246" i="5"/>
  <c r="L246" i="5"/>
  <c r="N246" i="5"/>
  <c r="O246" i="5"/>
  <c r="P246" i="5"/>
  <c r="Q246" i="5"/>
  <c r="B247" i="5"/>
  <c r="C247" i="5"/>
  <c r="D247" i="5"/>
  <c r="E247" i="5"/>
  <c r="F247" i="5"/>
  <c r="H247" i="5"/>
  <c r="I247" i="5"/>
  <c r="J247" i="5"/>
  <c r="K247" i="5"/>
  <c r="L247" i="5"/>
  <c r="N247" i="5"/>
  <c r="O247" i="5"/>
  <c r="P247" i="5"/>
  <c r="Q247" i="5"/>
  <c r="B248" i="5"/>
  <c r="C248" i="5"/>
  <c r="D248" i="5"/>
  <c r="E248" i="5"/>
  <c r="F248" i="5"/>
  <c r="H248" i="5"/>
  <c r="I248" i="5"/>
  <c r="J248" i="5"/>
  <c r="K248" i="5"/>
  <c r="L248" i="5"/>
  <c r="N248" i="5"/>
  <c r="O248" i="5"/>
  <c r="P248" i="5"/>
  <c r="Q248" i="5"/>
  <c r="B249" i="5"/>
  <c r="C249" i="5"/>
  <c r="D249" i="5"/>
  <c r="E249" i="5"/>
  <c r="F249" i="5"/>
  <c r="H249" i="5"/>
  <c r="I249" i="5"/>
  <c r="J249" i="5"/>
  <c r="K249" i="5"/>
  <c r="L249" i="5"/>
  <c r="N249" i="5"/>
  <c r="O249" i="5"/>
  <c r="P249" i="5"/>
  <c r="Q249" i="5"/>
  <c r="B250" i="5"/>
  <c r="C250" i="5"/>
  <c r="D250" i="5"/>
  <c r="E250" i="5"/>
  <c r="F250" i="5"/>
  <c r="H250" i="5"/>
  <c r="I250" i="5"/>
  <c r="J250" i="5"/>
  <c r="K250" i="5"/>
  <c r="L250" i="5"/>
  <c r="N250" i="5"/>
  <c r="O250" i="5"/>
  <c r="P250" i="5"/>
  <c r="Q250" i="5"/>
  <c r="B251" i="5"/>
  <c r="C251" i="5"/>
  <c r="D251" i="5"/>
  <c r="E251" i="5"/>
  <c r="F251" i="5"/>
  <c r="H251" i="5"/>
  <c r="I251" i="5"/>
  <c r="J251" i="5"/>
  <c r="K251" i="5"/>
  <c r="L251" i="5"/>
  <c r="N251" i="5"/>
  <c r="O251" i="5"/>
  <c r="P251" i="5"/>
  <c r="Q251" i="5"/>
  <c r="B252" i="5"/>
  <c r="C252" i="5"/>
  <c r="D252" i="5"/>
  <c r="E252" i="5"/>
  <c r="F252" i="5"/>
  <c r="H252" i="5"/>
  <c r="I252" i="5"/>
  <c r="J252" i="5"/>
  <c r="K252" i="5"/>
  <c r="L252" i="5"/>
  <c r="N252" i="5"/>
  <c r="O252" i="5"/>
  <c r="P252" i="5"/>
  <c r="Q252" i="5"/>
  <c r="B253" i="5"/>
  <c r="C253" i="5"/>
  <c r="D253" i="5"/>
  <c r="E253" i="5"/>
  <c r="F253" i="5"/>
  <c r="H253" i="5"/>
  <c r="I253" i="5"/>
  <c r="J253" i="5"/>
  <c r="K253" i="5"/>
  <c r="L253" i="5"/>
  <c r="N253" i="5"/>
  <c r="O253" i="5"/>
  <c r="P253" i="5"/>
  <c r="Q253" i="5"/>
  <c r="B254" i="5"/>
  <c r="C254" i="5"/>
  <c r="E254" i="5"/>
  <c r="F254" i="5"/>
  <c r="H254" i="5"/>
  <c r="I254" i="5"/>
  <c r="K254" i="5"/>
  <c r="L254" i="5"/>
  <c r="N254" i="5"/>
  <c r="O254" i="5"/>
  <c r="Q254" i="5"/>
  <c r="B255" i="5"/>
  <c r="C255" i="5"/>
  <c r="E255" i="5"/>
  <c r="F255" i="5"/>
  <c r="H255" i="5"/>
  <c r="I255" i="5"/>
  <c r="K255" i="5"/>
  <c r="L255" i="5"/>
  <c r="N255" i="5"/>
  <c r="O255" i="5"/>
  <c r="Q255" i="5"/>
  <c r="B138" i="5"/>
  <c r="C138" i="5"/>
  <c r="D138" i="5"/>
  <c r="E138" i="5"/>
  <c r="F138" i="5"/>
  <c r="H138" i="5"/>
  <c r="I138" i="5"/>
  <c r="J138" i="5"/>
  <c r="K138" i="5"/>
  <c r="L138" i="5"/>
  <c r="N138" i="5"/>
  <c r="O138" i="5"/>
  <c r="P138" i="5"/>
  <c r="Q138" i="5"/>
  <c r="T27" i="18"/>
  <c r="T25" i="18"/>
  <c r="C6" i="4"/>
  <c r="B6" i="4" s="1"/>
  <c r="J224" i="5"/>
  <c r="P225" i="5"/>
  <c r="P224" i="5"/>
  <c r="J11" i="5"/>
  <c r="J144" i="5" s="1"/>
  <c r="J255" i="5"/>
  <c r="P131" i="5"/>
  <c r="P254" i="5" s="1"/>
  <c r="P255" i="5"/>
  <c r="P121" i="5"/>
  <c r="P244" i="5" s="1"/>
  <c r="J121" i="5"/>
  <c r="J244" i="5" s="1"/>
  <c r="P235" i="5"/>
  <c r="P215" i="5"/>
  <c r="J215" i="5"/>
  <c r="J81" i="5"/>
  <c r="J214" i="5" s="1"/>
  <c r="J21" i="5"/>
  <c r="J154" i="5" s="1"/>
  <c r="P11" i="5"/>
  <c r="P144" i="5" s="1"/>
  <c r="Q11" i="5"/>
  <c r="Q144" i="5" s="1"/>
  <c r="O11" i="5"/>
  <c r="O144" i="5" s="1"/>
  <c r="G174" i="5" l="1"/>
  <c r="P41" i="5"/>
  <c r="P174" i="5" s="1"/>
  <c r="M249" i="5"/>
  <c r="M250" i="5"/>
  <c r="M251" i="5"/>
  <c r="M252" i="5"/>
  <c r="M253" i="5"/>
  <c r="M248" i="5"/>
  <c r="M239" i="5"/>
  <c r="M240" i="5"/>
  <c r="M241" i="5"/>
  <c r="M242" i="5"/>
  <c r="M243" i="5"/>
  <c r="M238" i="5"/>
  <c r="M229" i="5"/>
  <c r="M230" i="5"/>
  <c r="M231" i="5"/>
  <c r="M232" i="5"/>
  <c r="M233" i="5"/>
  <c r="M228" i="5"/>
  <c r="M189" i="5"/>
  <c r="M190" i="5"/>
  <c r="M191" i="5"/>
  <c r="M192" i="5"/>
  <c r="M193" i="5"/>
  <c r="M188" i="5"/>
  <c r="M179" i="5"/>
  <c r="M180" i="5"/>
  <c r="M181" i="5"/>
  <c r="M182" i="5"/>
  <c r="M183" i="5"/>
  <c r="M178" i="5"/>
  <c r="M173" i="5"/>
  <c r="M169" i="5"/>
  <c r="M170" i="5"/>
  <c r="M171" i="5"/>
  <c r="M172" i="5"/>
  <c r="M168" i="5"/>
  <c r="M159" i="5"/>
  <c r="M160" i="5"/>
  <c r="M161" i="5"/>
  <c r="M162" i="5"/>
  <c r="M163" i="5"/>
  <c r="M158" i="5"/>
  <c r="M149" i="5"/>
  <c r="M150" i="5"/>
  <c r="M151" i="5"/>
  <c r="M152" i="5"/>
  <c r="M153" i="5"/>
  <c r="M148" i="5"/>
  <c r="M139" i="5"/>
  <c r="M140" i="5"/>
  <c r="M141" i="5"/>
  <c r="M142" i="5"/>
  <c r="M143" i="5"/>
  <c r="M138" i="5"/>
  <c r="P234" i="5"/>
  <c r="P214" i="5"/>
  <c r="N195" i="5"/>
  <c r="N194" i="5"/>
  <c r="Q42" i="5"/>
  <c r="Q175" i="5" s="1"/>
  <c r="P42" i="5"/>
  <c r="P175" i="5" s="1"/>
  <c r="O42" i="5"/>
  <c r="O175" i="5" s="1"/>
  <c r="N42" i="5"/>
  <c r="N175" i="5" s="1"/>
  <c r="Q41" i="5"/>
  <c r="Q174" i="5" s="1"/>
  <c r="O41" i="5"/>
  <c r="O174" i="5" s="1"/>
  <c r="Q40" i="5"/>
  <c r="Q173" i="5" s="1"/>
  <c r="P40" i="5"/>
  <c r="P173" i="5" s="1"/>
  <c r="O40" i="5"/>
  <c r="O173" i="5" s="1"/>
  <c r="N40" i="5"/>
  <c r="N173" i="5" s="1"/>
  <c r="Q39" i="5"/>
  <c r="Q172" i="5" s="1"/>
  <c r="P39" i="5"/>
  <c r="P172" i="5" s="1"/>
  <c r="O39" i="5"/>
  <c r="O172" i="5" s="1"/>
  <c r="N39" i="5"/>
  <c r="N172" i="5" s="1"/>
  <c r="Q38" i="5"/>
  <c r="Q171" i="5" s="1"/>
  <c r="P38" i="5"/>
  <c r="P171" i="5" s="1"/>
  <c r="O38" i="5"/>
  <c r="O171" i="5" s="1"/>
  <c r="N38" i="5"/>
  <c r="N171" i="5" s="1"/>
  <c r="Q37" i="5"/>
  <c r="Q170" i="5" s="1"/>
  <c r="P37" i="5"/>
  <c r="P170" i="5" s="1"/>
  <c r="O37" i="5"/>
  <c r="O170" i="5" s="1"/>
  <c r="N37" i="5"/>
  <c r="N170" i="5" s="1"/>
  <c r="Q36" i="5"/>
  <c r="Q169" i="5" s="1"/>
  <c r="P36" i="5"/>
  <c r="P169" i="5" s="1"/>
  <c r="O36" i="5"/>
  <c r="O169" i="5" s="1"/>
  <c r="N36" i="5"/>
  <c r="N169" i="5" s="1"/>
  <c r="Q35" i="5"/>
  <c r="Q168" i="5" s="1"/>
  <c r="P35" i="5"/>
  <c r="P168" i="5" s="1"/>
  <c r="O35" i="5"/>
  <c r="O168" i="5" s="1"/>
  <c r="N35" i="5"/>
  <c r="N168" i="5" s="1"/>
  <c r="N165" i="5"/>
  <c r="N31" i="5"/>
  <c r="N164" i="5" s="1"/>
  <c r="P155" i="5"/>
  <c r="P21" i="5"/>
  <c r="P154" i="5" s="1"/>
  <c r="D132" i="5"/>
  <c r="D255" i="5" s="1"/>
  <c r="D131" i="5"/>
  <c r="D254" i="5" s="1"/>
  <c r="D122" i="5"/>
  <c r="D245" i="5" s="1"/>
  <c r="D121" i="5"/>
  <c r="D244" i="5" s="1"/>
  <c r="D112" i="5"/>
  <c r="D235" i="5" s="1"/>
  <c r="D234" i="5"/>
  <c r="A229" i="5"/>
  <c r="A230" i="5"/>
  <c r="A231" i="5"/>
  <c r="A232" i="5"/>
  <c r="A233" i="5"/>
  <c r="A228" i="5"/>
  <c r="G249" i="5"/>
  <c r="G250" i="5"/>
  <c r="G251" i="5"/>
  <c r="G252" i="5"/>
  <c r="G253" i="5"/>
  <c r="G248" i="5"/>
  <c r="G239" i="5"/>
  <c r="G240" i="5"/>
  <c r="G241" i="5"/>
  <c r="G242" i="5"/>
  <c r="G243" i="5"/>
  <c r="G238" i="5"/>
  <c r="J131" i="5"/>
  <c r="J254" i="5" s="1"/>
  <c r="G229" i="5"/>
  <c r="G230" i="5"/>
  <c r="G231" i="5"/>
  <c r="G232" i="5"/>
  <c r="G233" i="5"/>
  <c r="G228" i="5"/>
  <c r="J234" i="5"/>
  <c r="M39" i="18" l="1"/>
  <c r="M34" i="18"/>
  <c r="B12" i="9"/>
  <c r="A12" i="9"/>
  <c r="H7" i="9" s="1"/>
  <c r="M49" i="18" l="1"/>
  <c r="M24" i="18"/>
  <c r="M29" i="18"/>
  <c r="E14" i="4" l="1"/>
  <c r="E15" i="4"/>
  <c r="E16" i="4"/>
  <c r="E17" i="4"/>
  <c r="E18" i="4"/>
  <c r="E13" i="4"/>
  <c r="H18" i="4" s="1"/>
  <c r="D14" i="4"/>
  <c r="D15" i="4"/>
  <c r="D16" i="4"/>
  <c r="D17" i="4"/>
  <c r="D18" i="4"/>
  <c r="C14" i="4"/>
  <c r="C15" i="4"/>
  <c r="C16" i="4"/>
  <c r="C17" i="4"/>
  <c r="C18" i="4"/>
  <c r="D13" i="4"/>
  <c r="B14" i="4"/>
  <c r="B15" i="4"/>
  <c r="B16" i="4"/>
  <c r="B17" i="4"/>
  <c r="B18" i="4"/>
  <c r="B13" i="4"/>
  <c r="B11" i="4"/>
  <c r="B10" i="4"/>
  <c r="B5" i="4"/>
  <c r="B3" i="4"/>
  <c r="N49" i="18"/>
  <c r="N39" i="18"/>
  <c r="N29" i="18"/>
  <c r="J6" i="4" l="1"/>
  <c r="L13" i="4"/>
  <c r="A20" i="4"/>
  <c r="M44" i="18"/>
  <c r="N44" i="18" s="1"/>
  <c r="N34" i="18"/>
  <c r="N24" i="18"/>
  <c r="B7" i="4"/>
  <c r="I14" i="18"/>
  <c r="M14" i="18" s="1"/>
  <c r="K11" i="18" l="1"/>
  <c r="J9" i="18"/>
  <c r="K10" i="18"/>
  <c r="X5" i="18"/>
  <c r="P5" i="4"/>
  <c r="T26" i="18" s="1"/>
  <c r="H23" i="18"/>
  <c r="H31" i="18"/>
  <c r="H25" i="18"/>
  <c r="H24" i="18"/>
  <c r="H32" i="18"/>
  <c r="H22" i="18"/>
  <c r="H26" i="18"/>
  <c r="H30" i="18"/>
  <c r="H27" i="18"/>
  <c r="H29" i="18"/>
  <c r="H28" i="18"/>
  <c r="G29" i="18"/>
  <c r="G28" i="18"/>
  <c r="G31" i="18"/>
  <c r="G27" i="18"/>
  <c r="G24" i="18"/>
  <c r="G25" i="18"/>
  <c r="G30" i="18"/>
  <c r="G23" i="18"/>
  <c r="G26" i="18"/>
  <c r="G22" i="18"/>
  <c r="G32" i="18"/>
  <c r="K15" i="18" l="1"/>
  <c r="N31" i="9"/>
  <c r="O31" i="9" s="1"/>
  <c r="N19" i="9"/>
  <c r="O19" i="9" s="1"/>
  <c r="N25" i="9"/>
  <c r="O25" i="9" s="1"/>
  <c r="N43" i="9"/>
  <c r="O43" i="9" s="1"/>
  <c r="N7" i="9"/>
  <c r="O7" i="9" s="1"/>
  <c r="N37" i="9"/>
  <c r="O37" i="9" s="1"/>
  <c r="N13" i="9"/>
  <c r="O13" i="9" s="1"/>
  <c r="N49" i="9"/>
  <c r="O49" i="9" s="1"/>
  <c r="H25" i="9"/>
  <c r="I25" i="9" s="1"/>
  <c r="H31" i="9"/>
  <c r="I31" i="9" s="1"/>
  <c r="H13" i="9"/>
  <c r="I13" i="9" s="1"/>
  <c r="H43" i="9"/>
  <c r="I43" i="9" s="1"/>
  <c r="I7" i="9"/>
  <c r="H19" i="9"/>
  <c r="I19" i="9" s="1"/>
  <c r="H37" i="9"/>
  <c r="I37" i="9" s="1"/>
  <c r="H49" i="9"/>
  <c r="I49" i="9" s="1"/>
  <c r="T15" i="18"/>
  <c r="T11" i="18"/>
  <c r="K63" i="16"/>
  <c r="K62" i="16"/>
  <c r="K61" i="16"/>
  <c r="K60" i="16"/>
  <c r="K59" i="16"/>
  <c r="K58" i="16"/>
  <c r="K57" i="16"/>
  <c r="K56" i="16"/>
  <c r="K55" i="16"/>
  <c r="K54" i="16"/>
  <c r="K53" i="16"/>
  <c r="K52" i="16"/>
  <c r="K51" i="16"/>
  <c r="K50" i="16"/>
  <c r="K49" i="16"/>
  <c r="K48" i="16"/>
  <c r="K47" i="16"/>
  <c r="K46" i="16"/>
  <c r="K45" i="16"/>
  <c r="K44" i="16"/>
  <c r="K43" i="16"/>
  <c r="K42" i="16"/>
  <c r="K41" i="16"/>
  <c r="K40" i="16"/>
  <c r="K39" i="16"/>
  <c r="K38" i="16"/>
  <c r="K37" i="16"/>
  <c r="K36"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K7" i="16"/>
  <c r="K6" i="16"/>
  <c r="K5" i="16"/>
  <c r="K4" i="16"/>
  <c r="K3" i="16"/>
  <c r="K2" i="16"/>
  <c r="D92" i="5"/>
  <c r="D225" i="5" s="1"/>
  <c r="D91" i="5"/>
  <c r="D224" i="5" s="1"/>
  <c r="D82" i="5"/>
  <c r="D215" i="5" s="1"/>
  <c r="D81" i="5"/>
  <c r="D214" i="5" s="1"/>
  <c r="B52" i="5"/>
  <c r="B185" i="5" s="1"/>
  <c r="B51" i="5"/>
  <c r="B184" i="5" s="1"/>
  <c r="B62" i="5"/>
  <c r="B195" i="5" s="1"/>
  <c r="B61" i="5"/>
  <c r="B194" i="5" s="1"/>
  <c r="D22" i="5"/>
  <c r="D155" i="5" s="1"/>
  <c r="D21" i="5"/>
  <c r="D154" i="5" s="1"/>
  <c r="D12" i="5"/>
  <c r="D145" i="5" s="1"/>
  <c r="D11" i="5"/>
  <c r="D144" i="5" s="1"/>
  <c r="B32" i="5"/>
  <c r="B165" i="5" s="1"/>
  <c r="B31" i="5"/>
  <c r="B164" i="5" s="1"/>
  <c r="G217" i="5"/>
  <c r="G207" i="5"/>
  <c r="G199" i="5"/>
  <c r="G200" i="5"/>
  <c r="G201" i="5"/>
  <c r="G202" i="5"/>
  <c r="G203" i="5"/>
  <c r="G198" i="5"/>
  <c r="G189" i="5"/>
  <c r="G190" i="5"/>
  <c r="G191" i="5"/>
  <c r="G192" i="5"/>
  <c r="G193" i="5"/>
  <c r="G188" i="5"/>
  <c r="G179" i="5"/>
  <c r="G180" i="5"/>
  <c r="G181" i="5"/>
  <c r="G182" i="5"/>
  <c r="G183" i="5"/>
  <c r="G178" i="5"/>
  <c r="G169" i="5"/>
  <c r="G170" i="5"/>
  <c r="G171" i="5"/>
  <c r="G172" i="5"/>
  <c r="G173" i="5"/>
  <c r="G168" i="5"/>
  <c r="G159" i="5"/>
  <c r="G160" i="5"/>
  <c r="G161" i="5"/>
  <c r="G162" i="5"/>
  <c r="G163" i="5"/>
  <c r="G158" i="5"/>
  <c r="G149" i="5"/>
  <c r="G150" i="5"/>
  <c r="G151" i="5"/>
  <c r="G152" i="5"/>
  <c r="G153" i="5"/>
  <c r="G148" i="5"/>
  <c r="G139" i="5"/>
  <c r="G140" i="5"/>
  <c r="G141" i="5"/>
  <c r="G142" i="5"/>
  <c r="G143" i="5"/>
  <c r="A138" i="5"/>
  <c r="H195" i="5"/>
  <c r="H61" i="5"/>
  <c r="H194" i="5" s="1"/>
  <c r="K42" i="5"/>
  <c r="K175" i="5" s="1"/>
  <c r="I42" i="5"/>
  <c r="I175" i="5" s="1"/>
  <c r="H42" i="5"/>
  <c r="H175" i="5" s="1"/>
  <c r="K41" i="5"/>
  <c r="K174" i="5" s="1"/>
  <c r="I41" i="5"/>
  <c r="I174" i="5" s="1"/>
  <c r="H41" i="5"/>
  <c r="H174" i="5" s="1"/>
  <c r="K40" i="5"/>
  <c r="K173" i="5" s="1"/>
  <c r="J40" i="5"/>
  <c r="J173" i="5" s="1"/>
  <c r="I40" i="5"/>
  <c r="I173" i="5" s="1"/>
  <c r="H40" i="5"/>
  <c r="H173" i="5" s="1"/>
  <c r="K39" i="5"/>
  <c r="K172" i="5" s="1"/>
  <c r="J39" i="5"/>
  <c r="J172" i="5" s="1"/>
  <c r="I39" i="5"/>
  <c r="I172" i="5" s="1"/>
  <c r="H39" i="5"/>
  <c r="H172" i="5" s="1"/>
  <c r="K171" i="5"/>
  <c r="J38" i="5"/>
  <c r="J171" i="5" s="1"/>
  <c r="I38" i="5"/>
  <c r="I171" i="5" s="1"/>
  <c r="H38" i="5"/>
  <c r="H171" i="5" s="1"/>
  <c r="K37" i="5"/>
  <c r="K170" i="5" s="1"/>
  <c r="J37" i="5"/>
  <c r="J170" i="5" s="1"/>
  <c r="I37" i="5"/>
  <c r="I170" i="5" s="1"/>
  <c r="H37" i="5"/>
  <c r="H170" i="5" s="1"/>
  <c r="K36" i="5"/>
  <c r="K169" i="5" s="1"/>
  <c r="J36" i="5"/>
  <c r="J169" i="5" s="1"/>
  <c r="I36" i="5"/>
  <c r="I169" i="5" s="1"/>
  <c r="H36" i="5"/>
  <c r="H169" i="5" s="1"/>
  <c r="K35" i="5"/>
  <c r="K168" i="5" s="1"/>
  <c r="J35" i="5"/>
  <c r="J168" i="5" s="1"/>
  <c r="I35" i="5"/>
  <c r="I168" i="5" s="1"/>
  <c r="H35" i="5"/>
  <c r="H168" i="5" s="1"/>
  <c r="H165" i="5"/>
  <c r="H31" i="5"/>
  <c r="H164" i="5" s="1"/>
  <c r="J42" i="5"/>
  <c r="J175" i="5" s="1"/>
  <c r="J41" i="5"/>
  <c r="J174" i="5" s="1"/>
  <c r="G222" i="5" l="1"/>
  <c r="M223" i="5"/>
  <c r="M218" i="5"/>
  <c r="M217" i="5"/>
  <c r="M221" i="5"/>
  <c r="M219" i="5"/>
  <c r="M220" i="5"/>
  <c r="M222" i="5"/>
  <c r="D41" i="5"/>
  <c r="D174" i="5" s="1"/>
  <c r="G214" i="5"/>
  <c r="M213" i="5"/>
  <c r="M208" i="5"/>
  <c r="M209" i="5"/>
  <c r="M210" i="5"/>
  <c r="M212" i="5"/>
  <c r="M211" i="5"/>
  <c r="G213" i="5"/>
  <c r="G212" i="5"/>
  <c r="G211" i="5"/>
  <c r="H1" i="4"/>
  <c r="G225" i="5"/>
  <c r="G210" i="5"/>
  <c r="G209" i="5"/>
  <c r="G224" i="5"/>
  <c r="G208" i="5"/>
  <c r="G218" i="5"/>
  <c r="G215" i="5"/>
  <c r="G223" i="5"/>
  <c r="G221" i="5"/>
  <c r="G220" i="5"/>
  <c r="G219" i="5"/>
  <c r="M225" i="5" l="1"/>
  <c r="M224" i="5"/>
  <c r="M13" i="4" l="1"/>
  <c r="I6" i="4"/>
  <c r="I1" i="4"/>
  <c r="V12" i="18" l="1"/>
  <c r="T12" i="18"/>
  <c r="B36" i="5"/>
  <c r="B169" i="5" s="1"/>
  <c r="C36" i="5"/>
  <c r="C169" i="5" s="1"/>
  <c r="D36" i="5"/>
  <c r="D169" i="5" s="1"/>
  <c r="E36" i="5"/>
  <c r="E169" i="5" s="1"/>
  <c r="B37" i="5"/>
  <c r="B170" i="5" s="1"/>
  <c r="C37" i="5"/>
  <c r="C170" i="5" s="1"/>
  <c r="D37" i="5"/>
  <c r="D170" i="5" s="1"/>
  <c r="E37" i="5"/>
  <c r="E170" i="5" s="1"/>
  <c r="B38" i="5"/>
  <c r="B171" i="5" s="1"/>
  <c r="C38" i="5"/>
  <c r="C171" i="5" s="1"/>
  <c r="D38" i="5"/>
  <c r="D171" i="5" s="1"/>
  <c r="E38" i="5"/>
  <c r="E171" i="5" s="1"/>
  <c r="B39" i="5"/>
  <c r="B172" i="5" s="1"/>
  <c r="C39" i="5"/>
  <c r="C172" i="5" s="1"/>
  <c r="D39" i="5"/>
  <c r="D172" i="5" s="1"/>
  <c r="E39" i="5"/>
  <c r="E172" i="5" s="1"/>
  <c r="B40" i="5"/>
  <c r="B173" i="5" s="1"/>
  <c r="C40" i="5"/>
  <c r="C173" i="5" s="1"/>
  <c r="D40" i="5"/>
  <c r="D173" i="5" s="1"/>
  <c r="E40" i="5"/>
  <c r="E173" i="5" s="1"/>
  <c r="B41" i="5"/>
  <c r="B174" i="5" s="1"/>
  <c r="C41" i="5"/>
  <c r="C174" i="5" s="1"/>
  <c r="E41" i="5"/>
  <c r="E174" i="5" s="1"/>
  <c r="B42" i="5"/>
  <c r="B175" i="5" s="1"/>
  <c r="C42" i="5"/>
  <c r="C175" i="5" s="1"/>
  <c r="E42" i="5"/>
  <c r="E175" i="5" s="1"/>
  <c r="C35" i="5"/>
  <c r="C168" i="5" s="1"/>
  <c r="D35" i="5"/>
  <c r="D168" i="5" s="1"/>
  <c r="E35" i="5"/>
  <c r="E168" i="5" s="1"/>
  <c r="B35" i="5"/>
  <c r="B168" i="5" s="1"/>
  <c r="D42" i="5" l="1"/>
  <c r="D175" i="5" s="1"/>
  <c r="A199" i="5"/>
  <c r="A200" i="5"/>
  <c r="A201" i="5"/>
  <c r="A202" i="5"/>
  <c r="A203" i="5"/>
  <c r="A198" i="5"/>
  <c r="A189" i="5"/>
  <c r="A190" i="5"/>
  <c r="A191" i="5"/>
  <c r="A192" i="5"/>
  <c r="A193" i="5"/>
  <c r="A188" i="5"/>
  <c r="A179" i="5"/>
  <c r="A180" i="5"/>
  <c r="A181" i="5"/>
  <c r="A182" i="5"/>
  <c r="A183" i="5"/>
  <c r="A178" i="5"/>
  <c r="A169" i="5"/>
  <c r="A170" i="5"/>
  <c r="A171" i="5"/>
  <c r="A172" i="5"/>
  <c r="A173" i="5"/>
  <c r="A168" i="5"/>
  <c r="A159" i="5"/>
  <c r="A160" i="5"/>
  <c r="A161" i="5"/>
  <c r="A162" i="5"/>
  <c r="A163" i="5"/>
  <c r="A158" i="5"/>
  <c r="A149" i="5"/>
  <c r="A150" i="5"/>
  <c r="A151" i="5"/>
  <c r="A152" i="5"/>
  <c r="A153" i="5"/>
  <c r="A148" i="5"/>
  <c r="A139" i="5"/>
  <c r="A140" i="5"/>
  <c r="A141" i="5"/>
  <c r="A142" i="5"/>
  <c r="A143" i="5"/>
  <c r="B9" i="4" l="1"/>
  <c r="J1" i="4"/>
  <c r="K1" i="4"/>
  <c r="H5" i="4" l="1"/>
  <c r="K5" i="4"/>
  <c r="L14" i="4" s="1"/>
  <c r="J5" i="4"/>
  <c r="I5" i="4"/>
  <c r="G1" i="4"/>
  <c r="H2" i="4"/>
  <c r="P3" i="4"/>
  <c r="P1" i="4"/>
  <c r="Q1" i="4" s="1"/>
  <c r="P2" i="4"/>
  <c r="Q2" i="4" s="1"/>
  <c r="M14" i="4" l="1"/>
  <c r="H4" i="4"/>
  <c r="I4" i="4"/>
  <c r="K4" i="4"/>
  <c r="J4" i="4"/>
  <c r="J3" i="4"/>
  <c r="K3" i="4"/>
  <c r="H3" i="4"/>
  <c r="I3" i="4"/>
  <c r="K2" i="4"/>
  <c r="J8" i="4"/>
  <c r="I2" i="4"/>
  <c r="J2" i="4"/>
  <c r="Q3" i="4" l="1"/>
  <c r="V14" i="18"/>
  <c r="J9" i="4"/>
  <c r="M8" i="4"/>
  <c r="M9" i="4" s="1"/>
  <c r="L8" i="4"/>
  <c r="L9" i="4" s="1"/>
  <c r="K8" i="4"/>
  <c r="K9" i="4" s="1"/>
  <c r="I8" i="4" l="1"/>
  <c r="O8" i="4"/>
  <c r="Q8" i="4" s="1"/>
  <c r="P8" i="4"/>
  <c r="R8" i="4" s="1"/>
  <c r="H8" i="4"/>
  <c r="T14" i="18"/>
  <c r="U8" i="4" l="1"/>
  <c r="U9" i="4" s="1"/>
  <c r="T8" i="4"/>
  <c r="T9" i="4" s="1"/>
  <c r="S8" i="4"/>
  <c r="S9" i="4" s="1"/>
  <c r="P9" i="4"/>
  <c r="R9" i="4"/>
  <c r="O9" i="4"/>
  <c r="H9" i="4"/>
  <c r="H12" i="4" s="1"/>
  <c r="N8" i="4"/>
  <c r="N9" i="4" s="1"/>
  <c r="I9" i="4"/>
  <c r="H11" i="4" l="1"/>
  <c r="F8" i="18" s="1"/>
  <c r="V6" i="18" s="1"/>
  <c r="Q9" i="4"/>
  <c r="V7" i="18"/>
  <c r="H13" i="4" l="1"/>
  <c r="V8"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tc={E7353425-BD24-4DDE-A3F1-E9ADB2BED760}</author>
  </authors>
  <commentList>
    <comment ref="D5" authorId="0" shapeId="0" xr:uid="{E7353425-BD24-4DDE-A3F1-E9ADB2BED760}">
      <text>
        <t>[Threaded comment]
Your version of Excel allows you to read this threaded comment; however, any edits to it will get removed if the file is opened in a newer version of Excel. Learn more: https://go.microsoft.com/fwlink/?linkid=870924
Comment:
    Subtracted 300 to match 7/1</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Luoma, Jeff</author>
  </authors>
  <commentList>
    <comment ref="G6" authorId="0" shapeId="0" xr:uid="{8C6013E3-F044-467A-90DE-D414BF773914}">
      <text>
        <r>
          <rPr>
            <sz val="9"/>
            <color indexed="81"/>
            <rFont val="Tahoma"/>
            <family val="2"/>
          </rPr>
          <t>i.e. What's the temperature on NEEP (or your other data) that's colder than the ManJ temp?</t>
        </r>
      </text>
    </comment>
    <comment ref="M6" authorId="0" shapeId="0" xr:uid="{8DB10811-8F82-487A-9502-E78794B28E48}">
      <text>
        <r>
          <rPr>
            <sz val="9"/>
            <color indexed="81"/>
            <rFont val="Tahoma"/>
            <family val="2"/>
          </rPr>
          <t>i.e. What's the temperature on NEEP (or your other data) that's colder than the ManJ temp?</t>
        </r>
      </text>
    </comment>
    <comment ref="G8" authorId="0" shapeId="0" xr:uid="{AE441DF5-F455-4F2E-8150-E124BD7B6DE9}">
      <text>
        <r>
          <rPr>
            <sz val="9"/>
            <color indexed="81"/>
            <rFont val="Tahoma"/>
            <family val="2"/>
          </rPr>
          <t>i.e. What's the temperature on NEEP (or your other data) that's warmer than the ManJ temp?</t>
        </r>
      </text>
    </comment>
    <comment ref="M8" authorId="0" shapeId="0" xr:uid="{7CC46639-801D-4798-814D-D455282B3FF3}">
      <text>
        <r>
          <rPr>
            <sz val="9"/>
            <color indexed="81"/>
            <rFont val="Tahoma"/>
            <family val="2"/>
          </rPr>
          <t>i.e. What's the temperature on NEEP (or your other data) that's warmer than the ManJ temp?</t>
        </r>
      </text>
    </comment>
    <comment ref="G12" authorId="0" shapeId="0" xr:uid="{56F719BE-226C-4159-AD4E-E5F81F21296F}">
      <text>
        <r>
          <rPr>
            <sz val="9"/>
            <color indexed="81"/>
            <rFont val="Tahoma"/>
            <family val="2"/>
          </rPr>
          <t>i.e. What's the temperature on NEEP (or your other data) that's colder than the ManJ temp?</t>
        </r>
      </text>
    </comment>
    <comment ref="M12" authorId="0" shapeId="0" xr:uid="{A732017C-1C78-45EC-A2AD-A62BC6148D6A}">
      <text>
        <r>
          <rPr>
            <sz val="9"/>
            <color indexed="81"/>
            <rFont val="Tahoma"/>
            <family val="2"/>
          </rPr>
          <t>i.e. What's the temperature on NEEP (or your other data) that's colder than the ManJ temp?</t>
        </r>
      </text>
    </comment>
    <comment ref="G14" authorId="0" shapeId="0" xr:uid="{BFD1CA5A-A6FF-4372-9A41-C6FD00FC83F4}">
      <text>
        <r>
          <rPr>
            <sz val="9"/>
            <color indexed="81"/>
            <rFont val="Tahoma"/>
            <family val="2"/>
          </rPr>
          <t>i.e. What's the temperature on NEEP (or your other data) that's warmer than the ManJ temp?</t>
        </r>
      </text>
    </comment>
    <comment ref="M14" authorId="0" shapeId="0" xr:uid="{6FDC5B5D-CB4B-4A8F-A8D5-B7D06B39FBF6}">
      <text>
        <r>
          <rPr>
            <sz val="9"/>
            <color indexed="81"/>
            <rFont val="Tahoma"/>
            <family val="2"/>
          </rPr>
          <t>i.e. What's the temperature on NEEP (or your other data) that's warmer than the ManJ temp?</t>
        </r>
      </text>
    </comment>
    <comment ref="G18" authorId="0" shapeId="0" xr:uid="{24AE3A7D-B4CD-467D-90D5-EC9ED00792F2}">
      <text>
        <r>
          <rPr>
            <sz val="9"/>
            <color indexed="81"/>
            <rFont val="Tahoma"/>
            <family val="2"/>
          </rPr>
          <t>i.e. What's the temperature on NEEP (or your other data) that's colder than the ManJ temp?</t>
        </r>
      </text>
    </comment>
    <comment ref="M18" authorId="0" shapeId="0" xr:uid="{C224E0F4-75A2-440D-B179-E530E26158D2}">
      <text>
        <r>
          <rPr>
            <sz val="9"/>
            <color indexed="81"/>
            <rFont val="Tahoma"/>
            <family val="2"/>
          </rPr>
          <t>i.e. What's the temperature on NEEP (or your other data) that's colder than the ManJ temp?</t>
        </r>
      </text>
    </comment>
    <comment ref="G20" authorId="0" shapeId="0" xr:uid="{510C922C-E47C-4A4C-B55C-66629CD6436A}">
      <text>
        <r>
          <rPr>
            <sz val="9"/>
            <color indexed="81"/>
            <rFont val="Tahoma"/>
            <family val="2"/>
          </rPr>
          <t>i.e. What's the temperature on NEEP (or your other data) that's warmer than the ManJ temp?</t>
        </r>
      </text>
    </comment>
    <comment ref="M20" authorId="0" shapeId="0" xr:uid="{997004EF-950A-4CFB-912F-659F3AC5E100}">
      <text>
        <r>
          <rPr>
            <sz val="9"/>
            <color indexed="81"/>
            <rFont val="Tahoma"/>
            <family val="2"/>
          </rPr>
          <t>i.e. What's the temperature on NEEP (or your other data) that's warmer than the ManJ temp?</t>
        </r>
      </text>
    </comment>
    <comment ref="G24" authorId="0" shapeId="0" xr:uid="{1D28D1C3-E244-40B9-B579-CF62ED12B289}">
      <text>
        <r>
          <rPr>
            <sz val="9"/>
            <color indexed="81"/>
            <rFont val="Tahoma"/>
            <family val="2"/>
          </rPr>
          <t>i.e. What's the temperature on NEEP (or your other data) that's colder than the ManJ temp?</t>
        </r>
      </text>
    </comment>
    <comment ref="M24" authorId="0" shapeId="0" xr:uid="{FD22826E-5AD7-4419-BB24-DBD6D8B7B2D9}">
      <text>
        <r>
          <rPr>
            <sz val="9"/>
            <color indexed="81"/>
            <rFont val="Tahoma"/>
            <family val="2"/>
          </rPr>
          <t>i.e. What's the temperature on NEEP (or your other data) that's colder than the ManJ temp?</t>
        </r>
      </text>
    </comment>
    <comment ref="G26" authorId="0" shapeId="0" xr:uid="{B026369B-9CB6-497F-BB3F-41C6505025B9}">
      <text>
        <r>
          <rPr>
            <sz val="9"/>
            <color indexed="81"/>
            <rFont val="Tahoma"/>
            <family val="2"/>
          </rPr>
          <t>i.e. What's the temperature on NEEP (or your other data) that's warmer than the ManJ temp?</t>
        </r>
      </text>
    </comment>
    <comment ref="M26" authorId="0" shapeId="0" xr:uid="{A6AD2CC8-C23D-4C8C-B98A-02F36C1FE9BC}">
      <text>
        <r>
          <rPr>
            <sz val="9"/>
            <color indexed="81"/>
            <rFont val="Tahoma"/>
            <family val="2"/>
          </rPr>
          <t>i.e. What's the temperature on NEEP (or your other data) that's warmer than the ManJ temp?</t>
        </r>
      </text>
    </comment>
    <comment ref="G30" authorId="0" shapeId="0" xr:uid="{CF83159F-4581-472C-ABC0-F53633DAE266}">
      <text>
        <r>
          <rPr>
            <sz val="9"/>
            <color indexed="81"/>
            <rFont val="Tahoma"/>
            <family val="2"/>
          </rPr>
          <t>i.e. What's the temperature on NEEP (or your other data) that's colder than the ManJ temp?</t>
        </r>
      </text>
    </comment>
    <comment ref="M30" authorId="0" shapeId="0" xr:uid="{390D4D4B-8E70-4D4E-A515-CB6F9129A103}">
      <text>
        <r>
          <rPr>
            <sz val="9"/>
            <color indexed="81"/>
            <rFont val="Tahoma"/>
            <family val="2"/>
          </rPr>
          <t>i.e. What's the temperature on NEEP (or your other data) that's colder than the ManJ temp?</t>
        </r>
      </text>
    </comment>
    <comment ref="G32" authorId="0" shapeId="0" xr:uid="{570F4A7E-C015-4CA3-9C6C-8466E9B131EB}">
      <text>
        <r>
          <rPr>
            <sz val="9"/>
            <color indexed="81"/>
            <rFont val="Tahoma"/>
            <family val="2"/>
          </rPr>
          <t>i.e. What's the temperature on NEEP (or your other data) that's warmer than the ManJ temp?</t>
        </r>
      </text>
    </comment>
    <comment ref="M32" authorId="0" shapeId="0" xr:uid="{D4AB25B7-6E92-438F-A8B4-D21ACFA7A941}">
      <text>
        <r>
          <rPr>
            <sz val="9"/>
            <color indexed="81"/>
            <rFont val="Tahoma"/>
            <family val="2"/>
          </rPr>
          <t>i.e. What's the temperature on NEEP (or your other data) that's warmer than the ManJ temp?</t>
        </r>
      </text>
    </comment>
    <comment ref="G36" authorId="0" shapeId="0" xr:uid="{C39DAE8D-4BEB-4EF9-96EA-0BF5868FE560}">
      <text>
        <r>
          <rPr>
            <sz val="9"/>
            <color indexed="81"/>
            <rFont val="Tahoma"/>
            <family val="2"/>
          </rPr>
          <t>i.e. What's the temperature on NEEP (or your other data) that's colder than the ManJ temp?</t>
        </r>
      </text>
    </comment>
    <comment ref="M36" authorId="0" shapeId="0" xr:uid="{7CA8C711-F31E-4324-B803-928C0CA392F7}">
      <text>
        <r>
          <rPr>
            <sz val="9"/>
            <color indexed="81"/>
            <rFont val="Tahoma"/>
            <family val="2"/>
          </rPr>
          <t>i.e. What's the temperature on NEEP (or your other data) that's colder than the ManJ temp?</t>
        </r>
      </text>
    </comment>
    <comment ref="G38" authorId="0" shapeId="0" xr:uid="{F05C903F-25BE-42CA-9AC8-194BFA07A965}">
      <text>
        <r>
          <rPr>
            <sz val="9"/>
            <color indexed="81"/>
            <rFont val="Tahoma"/>
            <family val="2"/>
          </rPr>
          <t>i.e. What's the temperature on NEEP (or your other data) that's warmer than the ManJ temp?</t>
        </r>
      </text>
    </comment>
    <comment ref="M38" authorId="0" shapeId="0" xr:uid="{B1B1BCA8-A513-4488-902E-364AB59FF356}">
      <text>
        <r>
          <rPr>
            <sz val="9"/>
            <color indexed="81"/>
            <rFont val="Tahoma"/>
            <family val="2"/>
          </rPr>
          <t>i.e. What's the temperature on NEEP (or your other data) that's warmer than the ManJ temp?</t>
        </r>
      </text>
    </comment>
    <comment ref="G42" authorId="0" shapeId="0" xr:uid="{68862376-934F-4352-8694-0D69B39E8CEA}">
      <text>
        <r>
          <rPr>
            <sz val="9"/>
            <color indexed="81"/>
            <rFont val="Tahoma"/>
            <family val="2"/>
          </rPr>
          <t>i.e. What's the temperature on NEEP (or your other data) that's colder than the ManJ temp?</t>
        </r>
      </text>
    </comment>
    <comment ref="M42" authorId="0" shapeId="0" xr:uid="{ADF641AF-8B83-4203-AD82-A2835CBBFB60}">
      <text>
        <r>
          <rPr>
            <sz val="9"/>
            <color indexed="81"/>
            <rFont val="Tahoma"/>
            <family val="2"/>
          </rPr>
          <t>i.e. What's the temperature on NEEP (or your other data) that's colder than the ManJ temp?</t>
        </r>
      </text>
    </comment>
    <comment ref="G44" authorId="0" shapeId="0" xr:uid="{FA672511-CA52-4CD5-82F5-B062CB78B29F}">
      <text>
        <r>
          <rPr>
            <sz val="9"/>
            <color indexed="81"/>
            <rFont val="Tahoma"/>
            <family val="2"/>
          </rPr>
          <t>i.e. What's the temperature on NEEP (or your other data) that's warmer than the ManJ temp?</t>
        </r>
      </text>
    </comment>
    <comment ref="M44" authorId="0" shapeId="0" xr:uid="{57EA4935-19CC-423F-9E68-CF6D8B89C4A7}">
      <text>
        <r>
          <rPr>
            <sz val="9"/>
            <color indexed="81"/>
            <rFont val="Tahoma"/>
            <family val="2"/>
          </rPr>
          <t>i.e. What's the temperature on NEEP (or your other data) that's warmer than the ManJ temp?</t>
        </r>
      </text>
    </comment>
    <comment ref="G48" authorId="0" shapeId="0" xr:uid="{64B4B978-D6C2-47D9-B472-EF1C3E038D51}">
      <text>
        <r>
          <rPr>
            <sz val="9"/>
            <color indexed="81"/>
            <rFont val="Tahoma"/>
            <family val="2"/>
          </rPr>
          <t>i.e. What's the temperature on NEEP (or your other data) that's colder than the ManJ temp?</t>
        </r>
      </text>
    </comment>
    <comment ref="M48" authorId="0" shapeId="0" xr:uid="{D3D8D69B-AEEB-4A9C-B9F5-DC5856E03984}">
      <text>
        <r>
          <rPr>
            <sz val="9"/>
            <color indexed="81"/>
            <rFont val="Tahoma"/>
            <family val="2"/>
          </rPr>
          <t>i.e. What's the temperature on NEEP (or your other data) that's colder than the ManJ temp?</t>
        </r>
      </text>
    </comment>
    <comment ref="G50" authorId="0" shapeId="0" xr:uid="{E79CCDE7-9481-447D-A370-BAED4C56A89C}">
      <text>
        <r>
          <rPr>
            <sz val="9"/>
            <color indexed="81"/>
            <rFont val="Tahoma"/>
            <family val="2"/>
          </rPr>
          <t>i.e. What's the temperature on NEEP (or your other data) that's warmer than the ManJ temp?</t>
        </r>
      </text>
    </comment>
    <comment ref="M50" authorId="0" shapeId="0" xr:uid="{771CEAE5-6BDF-46B0-BD73-4F75CB48040B}">
      <text>
        <r>
          <rPr>
            <sz val="9"/>
            <color indexed="81"/>
            <rFont val="Tahoma"/>
            <family val="2"/>
          </rPr>
          <t>i.e. What's the temperature on NEEP (or your other data) that's warmer than the ManJ temp?</t>
        </r>
      </text>
    </comment>
  </commentList>
</comments>
</file>

<file path=xl/sharedStrings.xml><?xml version="1.0" encoding="utf-8"?>
<sst xmlns="http://schemas.openxmlformats.org/spreadsheetml/2006/main" count="5688" uniqueCount="456">
  <si>
    <t xml:space="preserve"> </t>
  </si>
  <si>
    <t>Incentive Calculator Help</t>
  </si>
  <si>
    <t>Refer here for help with this incentive calculator, and guidance on where to find more information about other parts of the submission process</t>
  </si>
  <si>
    <t>Incentive Calculator Notes</t>
  </si>
  <si>
    <t>More Information Can Be Found At:</t>
  </si>
  <si>
    <t>NYScleanheat - SaveEnergy.NY.gov</t>
  </si>
  <si>
    <t>Remember: Partial Load Systems (total combined maximum heating capacity at design temperature) meet &lt;90% of the building's heating BTU needs</t>
  </si>
  <si>
    <t>https://saveenergy.ny.gov/NYScleanheat/assets/pdf/NYS-Clean-Heat-Program-Manual.pdf</t>
  </si>
  <si>
    <r>
      <t xml:space="preserve">Remember: Full Load Systems </t>
    </r>
    <r>
      <rPr>
        <i/>
        <sz val="11"/>
        <rFont val="Calibri"/>
        <family val="2"/>
        <scheme val="minor"/>
      </rPr>
      <t xml:space="preserve">ideally </t>
    </r>
    <r>
      <rPr>
        <sz val="11"/>
        <rFont val="Calibri"/>
        <family val="2"/>
        <scheme val="minor"/>
      </rPr>
      <t>meet between 90% – 120% of the building's heating BTU needs…</t>
    </r>
    <r>
      <rPr>
        <b/>
        <sz val="11"/>
        <rFont val="Calibri"/>
        <family val="2"/>
        <scheme val="minor"/>
      </rPr>
      <t>BUT projects &gt;120% BHL may still be eligible to receive incentive funds</t>
    </r>
    <r>
      <rPr>
        <sz val="11"/>
        <rFont val="Calibri"/>
        <family val="2"/>
        <scheme val="minor"/>
      </rPr>
      <t xml:space="preserve"> at a derated, lesser amount</t>
    </r>
  </si>
  <si>
    <t xml:space="preserve">To become an approved contractor, email NYSCleanHeat@icf.com </t>
  </si>
  <si>
    <r>
      <t>▪  BTUs @ NEEP 5</t>
    </r>
    <r>
      <rPr>
        <sz val="11"/>
        <rFont val="Calibri"/>
        <family val="2"/>
      </rPr>
      <t>°</t>
    </r>
    <r>
      <rPr>
        <sz val="11"/>
        <rFont val="Calibri"/>
        <family val="2"/>
        <scheme val="minor"/>
      </rPr>
      <t xml:space="preserve"> are used for incentive calculations ONLY.
▪  The NEEP 5</t>
    </r>
    <r>
      <rPr>
        <sz val="11"/>
        <rFont val="Calibri"/>
        <family val="2"/>
      </rPr>
      <t>°</t>
    </r>
    <r>
      <rPr>
        <sz val="11"/>
        <rFont val="Calibri"/>
        <family val="2"/>
        <scheme val="minor"/>
      </rPr>
      <t xml:space="preserve"> figure(s) comes from the MAX column (under "Performance Specs") on your equipment's NEEP sheet.</t>
    </r>
  </si>
  <si>
    <t>▪  If Contractors don't have manufacturer data on the equipment at their Manual J temperature, contractors should interpolate the design capacity using the capacity estimator with either Manufacturer or NEEP data from temperatures close to the Manual J temp. One of temperatures used to interpolate should be below the Manual J temp, and the other should be above.</t>
  </si>
  <si>
    <r>
      <t xml:space="preserve">NYS Clean Heat Prescriptive Incentive Calculator
</t>
    </r>
    <r>
      <rPr>
        <b/>
        <sz val="16"/>
        <color theme="0"/>
        <rFont val="Batang"/>
        <family val="1"/>
      </rPr>
      <t>(For Category 1, 2, 2A, 2B and 3 Prescriptive Applications)</t>
    </r>
  </si>
  <si>
    <t>This spreadsheet is intended to calculate incentive amounts for NYS Clean Heat Projects as determined by the NYS Clean Heat Program Manual and subsequent revisions. These calculations, though intended to be accurate, are not guaranteed.</t>
  </si>
  <si>
    <t>Project Details</t>
  </si>
  <si>
    <t>Instructions</t>
  </si>
  <si>
    <t>Outputs</t>
  </si>
  <si>
    <t>Project Name:</t>
  </si>
  <si>
    <t>Customer Utility</t>
  </si>
  <si>
    <t>Potential Incentive Amount</t>
  </si>
  <si>
    <t>What are you installing?</t>
  </si>
  <si>
    <t>Total Incentive Amount:</t>
  </si>
  <si>
    <t>Install Date</t>
  </si>
  <si>
    <t>Customer Incentive:</t>
  </si>
  <si>
    <t>Total Project Cost</t>
  </si>
  <si>
    <t>Contractor Incentive:</t>
  </si>
  <si>
    <t>Project Zip Code</t>
  </si>
  <si>
    <t>Recommended Weather Station</t>
  </si>
  <si>
    <t xml:space="preserve">Building Heating Load </t>
  </si>
  <si>
    <t>Building Cooling Load</t>
  </si>
  <si>
    <t>Total System Heating Capacity at Design Temp</t>
  </si>
  <si>
    <t>Total System Cooling Capacity at Design Temp</t>
  </si>
  <si>
    <t>Heating Ratio</t>
  </si>
  <si>
    <t>Cooling Ratio</t>
  </si>
  <si>
    <t>Man J Loads:</t>
  </si>
  <si>
    <t>Man J Temps:</t>
  </si>
  <si>
    <t>Recommended Man J Temps:</t>
  </si>
  <si>
    <r>
      <t>There is an allowable range of +/- 5</t>
    </r>
    <r>
      <rPr>
        <sz val="11"/>
        <color theme="1"/>
        <rFont val="Calibri"/>
        <family val="2"/>
      </rPr>
      <t>°</t>
    </r>
    <r>
      <rPr>
        <sz val="11"/>
        <color theme="1"/>
        <rFont val="Calibri"/>
        <family val="2"/>
        <scheme val="minor"/>
      </rPr>
      <t xml:space="preserve"> </t>
    </r>
  </si>
  <si>
    <t>Outdoor Condenser</t>
  </si>
  <si>
    <r>
      <t xml:space="preserve">Model  # 
</t>
    </r>
    <r>
      <rPr>
        <sz val="11"/>
        <color theme="1"/>
        <rFont val="Calibri"/>
        <family val="2"/>
        <scheme val="minor"/>
      </rPr>
      <t>or
AHRI/NEEP #</t>
    </r>
  </si>
  <si>
    <t>Heating Load of Zone Served</t>
  </si>
  <si>
    <t>Cooling Load of Zone Served</t>
  </si>
  <si>
    <r>
      <t xml:space="preserve">Outdoor Condenser BTU Estimators for 
</t>
    </r>
    <r>
      <rPr>
        <b/>
        <sz val="14"/>
        <rFont val="Calibri"/>
        <family val="2"/>
        <scheme val="minor"/>
      </rPr>
      <t>Equipment Capacity @ Design Temp</t>
    </r>
    <r>
      <rPr>
        <sz val="14"/>
        <rFont val="Calibri"/>
        <family val="2"/>
        <scheme val="minor"/>
      </rPr>
      <t xml:space="preserve">
</t>
    </r>
    <r>
      <rPr>
        <sz val="10"/>
        <rFont val="Calibri"/>
        <family val="2"/>
        <scheme val="minor"/>
      </rPr>
      <t>Use best data from manufacturer, NEEP, or AHRI below</t>
    </r>
    <r>
      <rPr>
        <sz val="10"/>
        <color rgb="FFFF0000"/>
        <rFont val="Calibri"/>
        <family val="2"/>
        <scheme val="minor"/>
      </rPr>
      <t xml:space="preserve"> </t>
    </r>
  </si>
  <si>
    <t>Recommended Manual J Temperatures</t>
  </si>
  <si>
    <t>Heating</t>
  </si>
  <si>
    <t>Cooling</t>
  </si>
  <si>
    <t>UNIT 1</t>
  </si>
  <si>
    <t>Degree</t>
  </si>
  <si>
    <t>Max BTUs</t>
  </si>
  <si>
    <t>UNIT 2</t>
  </si>
  <si>
    <r>
      <t>Nearest</t>
    </r>
    <r>
      <rPr>
        <b/>
        <sz val="10"/>
        <color theme="1"/>
        <rFont val="Calibri"/>
        <family val="2"/>
        <scheme val="minor"/>
      </rPr>
      <t xml:space="preserve"> COLDER data</t>
    </r>
    <r>
      <rPr>
        <sz val="10"/>
        <color theme="1"/>
        <rFont val="Calibri"/>
        <family val="2"/>
        <scheme val="minor"/>
      </rPr>
      <t xml:space="preserve"> =</t>
    </r>
  </si>
  <si>
    <t>UNIT 3</t>
  </si>
  <si>
    <r>
      <t>(Man J) Design Temp</t>
    </r>
    <r>
      <rPr>
        <sz val="10"/>
        <color theme="1"/>
        <rFont val="Calibri"/>
        <family val="2"/>
        <scheme val="minor"/>
      </rPr>
      <t xml:space="preserve"> =</t>
    </r>
  </si>
  <si>
    <t xml:space="preserve">&lt;-- Inferred capacity
 </t>
  </si>
  <si>
    <t>Required Snow depth</t>
  </si>
  <si>
    <t>UNIT 4</t>
  </si>
  <si>
    <r>
      <t>Nearest</t>
    </r>
    <r>
      <rPr>
        <b/>
        <sz val="10"/>
        <color theme="1"/>
        <rFont val="Calibri"/>
        <family val="2"/>
        <scheme val="minor"/>
      </rPr>
      <t xml:space="preserve"> WARMER data =</t>
    </r>
  </si>
  <si>
    <t>UNIT 5</t>
  </si>
  <si>
    <t>UNIT 6</t>
  </si>
  <si>
    <t>Min BTUs</t>
  </si>
  <si>
    <t>UNIT 7</t>
  </si>
  <si>
    <t>UNIT 8</t>
  </si>
  <si>
    <t xml:space="preserve">   &lt;-- Inferred capacity
</t>
  </si>
  <si>
    <t>UNIT 9</t>
  </si>
  <si>
    <t>UNIT 10</t>
  </si>
  <si>
    <t>UNIT 11</t>
  </si>
  <si>
    <t>Check your Manufacturer data or NEEP or AHRI Certificate for your rebate and capacity information!</t>
  </si>
  <si>
    <t>&lt;-- Inferred capacity</t>
  </si>
  <si>
    <t xml:space="preserve">  &lt;-- Inferred capacity
</t>
  </si>
  <si>
    <t>For program specifics, refer to https://saveenergy.ny.gov/NYScleanheat/</t>
  </si>
  <si>
    <t>To become an approved contractor, email  NYSCleanHeat@icf.com</t>
  </si>
  <si>
    <t xml:space="preserve">  &lt;-- Inferred capacity</t>
  </si>
  <si>
    <t>Inputs</t>
  </si>
  <si>
    <t>HPWH Bonus?</t>
  </si>
  <si>
    <t>Zip Code</t>
  </si>
  <si>
    <t>Before 7/1 Incentives</t>
  </si>
  <si>
    <t>Desuperheater Bonus?</t>
  </si>
  <si>
    <t>Utility</t>
  </si>
  <si>
    <t>After 7/1 Incentives</t>
  </si>
  <si>
    <t>Desuperheater +HPWH</t>
  </si>
  <si>
    <t>After 9/1 Incentives</t>
  </si>
  <si>
    <t>Measure</t>
  </si>
  <si>
    <t>Incentive Calculations</t>
  </si>
  <si>
    <t>Snow Depth</t>
  </si>
  <si>
    <t>Date</t>
  </si>
  <si>
    <t>Measures</t>
  </si>
  <si>
    <t>ASHP</t>
  </si>
  <si>
    <t>GSHP</t>
  </si>
  <si>
    <t>Desuperheater</t>
  </si>
  <si>
    <t>HPWH</t>
  </si>
  <si>
    <t>DHW WWHP</t>
  </si>
  <si>
    <t>Custom</t>
  </si>
  <si>
    <t>ASHP + HPWH</t>
  </si>
  <si>
    <t>ASHP + Decommissioning</t>
  </si>
  <si>
    <t>ASHP + Integrated Controls</t>
  </si>
  <si>
    <t>ASHP + Decommissioning w/ HPWH</t>
  </si>
  <si>
    <t>ASHP + Integrated Controls w/ HPWH</t>
  </si>
  <si>
    <t>GSHP + Desuperheater</t>
  </si>
  <si>
    <t>GSHP + HPWH + Desuperheater</t>
  </si>
  <si>
    <t>GSHP + HPWH</t>
  </si>
  <si>
    <t>WS</t>
  </si>
  <si>
    <t>Total Incentive</t>
  </si>
  <si>
    <t>Moratorium?</t>
  </si>
  <si>
    <t>Customer Incentive</t>
  </si>
  <si>
    <t>Concat</t>
  </si>
  <si>
    <t>BHL</t>
  </si>
  <si>
    <t>Total Incentive:</t>
  </si>
  <si>
    <t>BCL</t>
  </si>
  <si>
    <t>Table For User Tab</t>
  </si>
  <si>
    <t>Unit Data</t>
  </si>
  <si>
    <t>Model #</t>
  </si>
  <si>
    <t>Heat Cap(max) @ Design Temp</t>
  </si>
  <si>
    <t xml:space="preserve"> Cool Cap (lowest speed) @ Design Temp</t>
  </si>
  <si>
    <t>BTU's @ NEEP 5°</t>
  </si>
  <si>
    <t>Do not touch</t>
  </si>
  <si>
    <t>Unit 1</t>
  </si>
  <si>
    <t>Unit 2</t>
  </si>
  <si>
    <t>Unit 3</t>
  </si>
  <si>
    <t>Unit 4</t>
  </si>
  <si>
    <t>Unit 5</t>
  </si>
  <si>
    <t>Unit 6</t>
  </si>
  <si>
    <t>Included:</t>
  </si>
  <si>
    <t>Moratorium</t>
  </si>
  <si>
    <t>I Have 600 extra/10000</t>
  </si>
  <si>
    <t>Zips for Moratorium</t>
  </si>
  <si>
    <t>HPWH + ASHP Bonus</t>
  </si>
  <si>
    <t>Custom Projects</t>
  </si>
  <si>
    <t>Wait for vaiables</t>
  </si>
  <si>
    <t xml:space="preserve">Have it be able to recreate incentives in Vision </t>
  </si>
  <si>
    <t>DON’T DO 2020 projects</t>
  </si>
  <si>
    <t>Incentives</t>
  </si>
  <si>
    <t>Updated as of:</t>
  </si>
  <si>
    <t>Before 7/1</t>
  </si>
  <si>
    <t>After 7/1</t>
  </si>
  <si>
    <t>After 9/1</t>
  </si>
  <si>
    <t>Partial</t>
  </si>
  <si>
    <t>Contractor (per unit)</t>
  </si>
  <si>
    <t>Whole home</t>
  </si>
  <si>
    <t>Contractor (per project)</t>
  </si>
  <si>
    <t>Central HudsonASHP</t>
  </si>
  <si>
    <t>ConEdASHP</t>
  </si>
  <si>
    <t>National GridASHP</t>
  </si>
  <si>
    <t>NYSEGASHP</t>
  </si>
  <si>
    <t>O&amp;RASHP</t>
  </si>
  <si>
    <t>RGEASHP</t>
  </si>
  <si>
    <t>ConEdASHPMoratorium</t>
  </si>
  <si>
    <t>O&amp;RASHPMoratorium</t>
  </si>
  <si>
    <t>Contractor</t>
  </si>
  <si>
    <t>Whole Home</t>
  </si>
  <si>
    <t>N/A</t>
  </si>
  <si>
    <t>Central HudsonGSHP</t>
  </si>
  <si>
    <t>ConEdGSHP</t>
  </si>
  <si>
    <t>National GridGSHP</t>
  </si>
  <si>
    <t>NYSEGGSHP</t>
  </si>
  <si>
    <t>O&amp;RGSHP</t>
  </si>
  <si>
    <t>RGEGSHP</t>
  </si>
  <si>
    <t>ConEdGSHPMoratorium</t>
  </si>
  <si>
    <t>O&amp;RGSHPMoratorium</t>
  </si>
  <si>
    <t>/Unit</t>
  </si>
  <si>
    <t>Central HudsonHPWH</t>
  </si>
  <si>
    <t>ConEdHPWH</t>
  </si>
  <si>
    <t>National GridHPWH</t>
  </si>
  <si>
    <t>NYSEGHPWH</t>
  </si>
  <si>
    <t>O&amp;RHPWH</t>
  </si>
  <si>
    <t>RGEHPWH</t>
  </si>
  <si>
    <t>ConEdHPWHMoratorium</t>
  </si>
  <si>
    <t>O&amp;RHPWHMoratorium</t>
  </si>
  <si>
    <t>Central HudsonASHP + HPWH</t>
  </si>
  <si>
    <t>ConEdASHP + HPWH</t>
  </si>
  <si>
    <t>National GridASHP + HPWH</t>
  </si>
  <si>
    <t>NYSEGASHP + HPWH</t>
  </si>
  <si>
    <t>O&amp;RASHP + HPWH</t>
  </si>
  <si>
    <t>RGEASHP + HPWH</t>
  </si>
  <si>
    <t>ConEdASHP + HPWHMoratorium</t>
  </si>
  <si>
    <t>O&amp;RASHP + HPWHMoratorium</t>
  </si>
  <si>
    <t>Central HudsonDesuperheater</t>
  </si>
  <si>
    <t>ConEdDesuperheater</t>
  </si>
  <si>
    <t>National GridDesuperheater</t>
  </si>
  <si>
    <t>NYSEGDesuperheater</t>
  </si>
  <si>
    <t>O&amp;RDesuperheater</t>
  </si>
  <si>
    <t>RGEDesuperheater</t>
  </si>
  <si>
    <t>ConEdDesuperheaterMoratorium</t>
  </si>
  <si>
    <t>O&amp;RDesuperheaterMoratorium</t>
  </si>
  <si>
    <t>Central HudsonDHW WWHP</t>
  </si>
  <si>
    <t>ConEdDHW WWHP</t>
  </si>
  <si>
    <t>National GridDHW WWHP</t>
  </si>
  <si>
    <t>NYSEGDHW WWHP</t>
  </si>
  <si>
    <t>O&amp;RDHW WWHP</t>
  </si>
  <si>
    <t>RGEDHW WWHP</t>
  </si>
  <si>
    <t>ConEdDHW WWHPMoratorium</t>
  </si>
  <si>
    <t>O&amp;RDHW WWHPMoratorium</t>
  </si>
  <si>
    <t>Central HudsonASHP + Decommissioning</t>
  </si>
  <si>
    <t>ConEdASHP + Decommissioning</t>
  </si>
  <si>
    <t>National GridASHP + Decommissioning</t>
  </si>
  <si>
    <t>NYSEGASHP + Decommissioning</t>
  </si>
  <si>
    <t>O&amp;RASHP + Decommissioning</t>
  </si>
  <si>
    <t>RGEASHP + Decommissioning</t>
  </si>
  <si>
    <t>ConEdASHP + DecommissioningMoratorium</t>
  </si>
  <si>
    <t>O&amp;RASHP + DecommissioningMoratorium</t>
  </si>
  <si>
    <t>Central HudsonASHP + Integrated Controls</t>
  </si>
  <si>
    <t>ConEdASHP + Integrated Controls</t>
  </si>
  <si>
    <t>National GridASHP + Integrated Controls</t>
  </si>
  <si>
    <t>NYSEGASHP + Integrated Controls</t>
  </si>
  <si>
    <t>O&amp;RASHP + Integrated Controls</t>
  </si>
  <si>
    <t>RGEASHP + Integrated Controls</t>
  </si>
  <si>
    <t>ConEdASHP + Integrated ControlsMoratorium</t>
  </si>
  <si>
    <t>O&amp;RASHP + Integrated ControlsMoratorium</t>
  </si>
  <si>
    <t>Central HudsonGSHP + HPWH</t>
  </si>
  <si>
    <t>ConEdGSHP + HPWH</t>
  </si>
  <si>
    <t>National GridGSHP + HPWH</t>
  </si>
  <si>
    <t>NYSEGGSHP + HPWH</t>
  </si>
  <si>
    <t>O&amp;RGSHP + HPWH</t>
  </si>
  <si>
    <t>RGEGSHP + HPWH</t>
  </si>
  <si>
    <t>ConEdGSHP + HPWHMoratorium</t>
  </si>
  <si>
    <t>O&amp;RGSHP + HPWHMoratorium</t>
  </si>
  <si>
    <t>Central HudsonGSHP + HPWH + Desuperheater</t>
  </si>
  <si>
    <t>ConEdGSHP + HPWH + Desuperheater</t>
  </si>
  <si>
    <t>National GridGSHP + HPWH + Desuperheater</t>
  </si>
  <si>
    <t>NYSEGGSHP + HPWH + Desuperheater</t>
  </si>
  <si>
    <t>O&amp;RGSHP + HPWH + Desuperheater</t>
  </si>
  <si>
    <t>RGEGSHP + HPWH + Desuperheater</t>
  </si>
  <si>
    <t>ConEdGSHP + HPWH + DesuperheaterMoratorium</t>
  </si>
  <si>
    <t>O&amp;RGSHP + HPWH + DesuperheaterMoratorium</t>
  </si>
  <si>
    <t>Central HudsonGSHP + Desuperheater</t>
  </si>
  <si>
    <t>ConEdGSHP + Desuperheater</t>
  </si>
  <si>
    <t>National GridGSHP + Desuperheater</t>
  </si>
  <si>
    <t>NYSEGGSHP + Desuperheater</t>
  </si>
  <si>
    <t>O&amp;RGSHP + Desuperheater</t>
  </si>
  <si>
    <t>RGEGSHP + Desuperheater</t>
  </si>
  <si>
    <t>ConEdGSHP + DesuperheaterMoratorium</t>
  </si>
  <si>
    <t>O&amp;RGSHP + DesuperheaterMoratorium</t>
  </si>
  <si>
    <t>Do Not Touch</t>
  </si>
  <si>
    <t>For Moratoriums</t>
  </si>
  <si>
    <t>Drop Down Lists</t>
  </si>
  <si>
    <t>Choose One</t>
  </si>
  <si>
    <t>Central Hudson</t>
  </si>
  <si>
    <t>Before 7/1/2021</t>
  </si>
  <si>
    <t>Albany</t>
  </si>
  <si>
    <t>ConEd</t>
  </si>
  <si>
    <t>After 7/1/2021</t>
  </si>
  <si>
    <t>Binghamton</t>
  </si>
  <si>
    <t>National Grid</t>
  </si>
  <si>
    <t>After 9/1/2021</t>
  </si>
  <si>
    <t>Buffalo</t>
  </si>
  <si>
    <t>NYSEG</t>
  </si>
  <si>
    <t>Central Long Island</t>
  </si>
  <si>
    <t>O&amp;R</t>
  </si>
  <si>
    <t>Elmira</t>
  </si>
  <si>
    <t>RGE</t>
  </si>
  <si>
    <t>Fort Drum</t>
  </si>
  <si>
    <t xml:space="preserve">Glens Falls </t>
  </si>
  <si>
    <t>Islip</t>
  </si>
  <si>
    <t>Jamestown</t>
  </si>
  <si>
    <t>Massena</t>
  </si>
  <si>
    <t>Monticello</t>
  </si>
  <si>
    <t>New York City - Central Park</t>
  </si>
  <si>
    <t>New York City - JFK</t>
  </si>
  <si>
    <t>Not Used ATM</t>
  </si>
  <si>
    <t>New York City - Laguardia</t>
  </si>
  <si>
    <t>Niagara Falls</t>
  </si>
  <si>
    <t>Poughkeepsie</t>
  </si>
  <si>
    <t>Rochester</t>
  </si>
  <si>
    <t>Saranac Lake</t>
  </si>
  <si>
    <t>Syracuse</t>
  </si>
  <si>
    <t>Utica</t>
  </si>
  <si>
    <t>Watertown</t>
  </si>
  <si>
    <t>Westhampton</t>
  </si>
  <si>
    <t>White Plains</t>
  </si>
  <si>
    <t>ZIP Code</t>
  </si>
  <si>
    <t>Weather_Station</t>
  </si>
  <si>
    <t>Town Name</t>
  </si>
  <si>
    <t>99% Heating Design Temp</t>
  </si>
  <si>
    <t>1% Cooling Design Temp</t>
  </si>
  <si>
    <t>Snow_Depth</t>
  </si>
  <si>
    <t>County</t>
  </si>
  <si>
    <t>Matched w/ Weather Station (website?)</t>
  </si>
  <si>
    <t>Delete Me when OK</t>
  </si>
  <si>
    <t>Weather Station Matched w/ Snow (snow doc)</t>
  </si>
  <si>
    <t>Weather Station Name (Ashrae data)</t>
  </si>
  <si>
    <t>City Name</t>
  </si>
  <si>
    <t>99% heating</t>
  </si>
  <si>
    <t>1% cooling</t>
  </si>
  <si>
    <t>Snow Depths</t>
  </si>
  <si>
    <t>FRANCIS S GABRESKI AP</t>
  </si>
  <si>
    <t>Albany Co. AP</t>
  </si>
  <si>
    <t>ADIRONDACK REGIONAL</t>
  </si>
  <si>
    <t>NEW YORK CENTRAL PARK</t>
  </si>
  <si>
    <t>NY - Central Park</t>
  </si>
  <si>
    <t>Allegany</t>
  </si>
  <si>
    <t>Wellsville Municipal</t>
  </si>
  <si>
    <t>Albany CO</t>
  </si>
  <si>
    <t>ALBANY INTL</t>
  </si>
  <si>
    <t>Bronx</t>
  </si>
  <si>
    <t>New York, Laguardia AP</t>
  </si>
  <si>
    <t>Ambrose Navigation Light (Raritan Bay)</t>
  </si>
  <si>
    <t>BUFFALO NIAGARA INTL</t>
  </si>
  <si>
    <t>Looked up FSG, in Suffolk Co</t>
  </si>
  <si>
    <t>Broome</t>
  </si>
  <si>
    <t>Binghamton, Edwin A-Link Field</t>
  </si>
  <si>
    <t>Auburn</t>
  </si>
  <si>
    <t>CHAUTAUQUA COUNTY AP</t>
  </si>
  <si>
    <t>Cattaraugus</t>
  </si>
  <si>
    <t>Olean New York</t>
  </si>
  <si>
    <t>Bafavia</t>
  </si>
  <si>
    <t>DUTCHESS COUNTY AP</t>
  </si>
  <si>
    <t>Cayuga</t>
  </si>
  <si>
    <t>Auburn New York</t>
  </si>
  <si>
    <t>Binghamton, Edwin A-Link</t>
  </si>
  <si>
    <t>ELMIRA CORNING REGIONAL</t>
  </si>
  <si>
    <t>Chautauqua</t>
  </si>
  <si>
    <t>Jamestown New York</t>
  </si>
  <si>
    <t>Buffalo, Niagara IAP</t>
  </si>
  <si>
    <t>FLOYD BENNETT MEMORIAL</t>
  </si>
  <si>
    <t>Chemung</t>
  </si>
  <si>
    <t>Elmira, Corning Regional AP</t>
  </si>
  <si>
    <t>Central Islip</t>
  </si>
  <si>
    <t>Chenango</t>
  </si>
  <si>
    <t>Cortland</t>
  </si>
  <si>
    <t>GREATER BINGHAMTON AP</t>
  </si>
  <si>
    <t>Clinton</t>
  </si>
  <si>
    <t>Plattsburgh Intl</t>
  </si>
  <si>
    <t>Dunkirk</t>
  </si>
  <si>
    <t>GREATER ROCHESTER INTL</t>
  </si>
  <si>
    <t>Columbia</t>
  </si>
  <si>
    <t>Pittsfield Airport</t>
  </si>
  <si>
    <t>JOHN F KENNEDY INTL</t>
  </si>
  <si>
    <t>LAGUARDIA AP</t>
  </si>
  <si>
    <t>Delaware</t>
  </si>
  <si>
    <t>Oneonta (Binghamton DD)</t>
  </si>
  <si>
    <t>Geneva</t>
  </si>
  <si>
    <t>LONG ISLAND MACARTHUR AP</t>
  </si>
  <si>
    <t>Dutchess</t>
  </si>
  <si>
    <t>Poughkeepsie, Dutchess Co. AP</t>
  </si>
  <si>
    <t>Glens Falls AP</t>
  </si>
  <si>
    <t>MASSENA INTL</t>
  </si>
  <si>
    <t>Erie</t>
  </si>
  <si>
    <t>Buffalo Niagra</t>
  </si>
  <si>
    <t>Gloversville</t>
  </si>
  <si>
    <t>Essex</t>
  </si>
  <si>
    <t>Adirondak</t>
  </si>
  <si>
    <t>Griffiss AFB</t>
  </si>
  <si>
    <t>NIAGARA FALLS INTL</t>
  </si>
  <si>
    <t>Franklin</t>
  </si>
  <si>
    <t>Hornell (Addison DD)</t>
  </si>
  <si>
    <t>ONEIDA COUNTY AP</t>
  </si>
  <si>
    <t>Fulton</t>
  </si>
  <si>
    <t>Islip, Long Isl. Macarthur AP</t>
  </si>
  <si>
    <t>REPUBLIC AP</t>
  </si>
  <si>
    <t>Genesee</t>
  </si>
  <si>
    <t>Batavia</t>
  </si>
  <si>
    <t>Ithaca</t>
  </si>
  <si>
    <t>SULLIVAN COUNTY INTL</t>
  </si>
  <si>
    <t>Greene</t>
  </si>
  <si>
    <t>Kingston (Poughkeepsie DD)</t>
  </si>
  <si>
    <t>SYRACUSE HANCOCK INTL</t>
  </si>
  <si>
    <t>Hamilton</t>
  </si>
  <si>
    <t>WATERTOWN INTL</t>
  </si>
  <si>
    <t>Herkimer</t>
  </si>
  <si>
    <t>Lockport</t>
  </si>
  <si>
    <t>WESTCHESTER COUNTY AP</t>
  </si>
  <si>
    <t>In previous iteration</t>
  </si>
  <si>
    <t>Jefferson</t>
  </si>
  <si>
    <t>Massena AP</t>
  </si>
  <si>
    <t>WHEELER-SACK AAF</t>
  </si>
  <si>
    <t>Kings</t>
  </si>
  <si>
    <t>New York, Central Park</t>
  </si>
  <si>
    <t>Monticello AWOS</t>
  </si>
  <si>
    <t>Lewis</t>
  </si>
  <si>
    <t>New York Central Park New York</t>
  </si>
  <si>
    <t>Livingston</t>
  </si>
  <si>
    <t>Rochester-Monroe</t>
  </si>
  <si>
    <t>New York, J. F. Kennedy IAP</t>
  </si>
  <si>
    <t>Madison</t>
  </si>
  <si>
    <t>Monroe</t>
  </si>
  <si>
    <t>Newburgh, Stewart IAP</t>
  </si>
  <si>
    <t>Montgomery</t>
  </si>
  <si>
    <t>Niagara Falls (Pakard Rd. and New Rd.)</t>
  </si>
  <si>
    <t>Nassau</t>
  </si>
  <si>
    <t>Republic New York</t>
  </si>
  <si>
    <t>Olean (Jamestown DD)</t>
  </si>
  <si>
    <t>New York</t>
  </si>
  <si>
    <t>Niagara</t>
  </si>
  <si>
    <t>Lockport New York</t>
  </si>
  <si>
    <t>Oswego CO</t>
  </si>
  <si>
    <t>Oneida</t>
  </si>
  <si>
    <t>Plattsburgh AFB</t>
  </si>
  <si>
    <t>Onondaga</t>
  </si>
  <si>
    <t>Syracuse/Hancock</t>
  </si>
  <si>
    <t>Ontario</t>
  </si>
  <si>
    <t>Republic</t>
  </si>
  <si>
    <t>Orange</t>
  </si>
  <si>
    <t>Orange CO</t>
  </si>
  <si>
    <t>Rochester IAP</t>
  </si>
  <si>
    <t>Orleans</t>
  </si>
  <si>
    <t>Rome, Griffiss IAP (Utica D)</t>
  </si>
  <si>
    <t>Oswego</t>
  </si>
  <si>
    <t>Schenectady (Troy DD)</t>
  </si>
  <si>
    <t>Otsego</t>
  </si>
  <si>
    <t>Suffolk Co. AP, East Quogue (Islip DD)</t>
  </si>
  <si>
    <t>Putnam</t>
  </si>
  <si>
    <t>Superior Shoals</t>
  </si>
  <si>
    <t>Queens</t>
  </si>
  <si>
    <t>New York, La Guardia</t>
  </si>
  <si>
    <t>Syracuse, Hancock IAP</t>
  </si>
  <si>
    <t>Rensselaer</t>
  </si>
  <si>
    <t>Utica, Oneida Co. AP</t>
  </si>
  <si>
    <t>Richmond</t>
  </si>
  <si>
    <t>Newark INTL Airport</t>
  </si>
  <si>
    <t>Watertown AP</t>
  </si>
  <si>
    <t>Rockland</t>
  </si>
  <si>
    <t>Teterboro</t>
  </si>
  <si>
    <t>White Plains, Westchester Co. AP</t>
  </si>
  <si>
    <t>Saint Lawrence</t>
  </si>
  <si>
    <t>Schenectady New York</t>
  </si>
  <si>
    <t>Saratoga</t>
  </si>
  <si>
    <t>Schenectady</t>
  </si>
  <si>
    <t>Schoharie</t>
  </si>
  <si>
    <t>Penn Yan NY</t>
  </si>
  <si>
    <t>Schuyler</t>
  </si>
  <si>
    <t>Seneca</t>
  </si>
  <si>
    <t>Steuben</t>
  </si>
  <si>
    <t>Suffolk</t>
  </si>
  <si>
    <t>Sullivan</t>
  </si>
  <si>
    <t>Sullivan Co INTL NY</t>
  </si>
  <si>
    <t>Tioga</t>
  </si>
  <si>
    <t>Tompkins</t>
  </si>
  <si>
    <t>Ithaca New York</t>
  </si>
  <si>
    <t>Ulster</t>
  </si>
  <si>
    <t>Warren</t>
  </si>
  <si>
    <t xml:space="preserve">Floyd Bennett </t>
  </si>
  <si>
    <t>Washington</t>
  </si>
  <si>
    <t>Wayne</t>
  </si>
  <si>
    <t>Westchester</t>
  </si>
  <si>
    <t>Wyoming</t>
  </si>
  <si>
    <t>Yates</t>
  </si>
  <si>
    <t>Farmingdale</t>
  </si>
  <si>
    <t>NY - JFK</t>
  </si>
  <si>
    <t>NY- Laguardia</t>
  </si>
  <si>
    <t>Our suggested design temperatures based on your project Weather Station:</t>
  </si>
  <si>
    <r>
      <t xml:space="preserve">Outdoor Condenser BTU Estimators for 
</t>
    </r>
    <r>
      <rPr>
        <b/>
        <sz val="14"/>
        <color theme="0"/>
        <rFont val="Calibri"/>
        <family val="2"/>
        <scheme val="minor"/>
      </rPr>
      <t>Equipment Capacity @ Design Temp</t>
    </r>
    <r>
      <rPr>
        <sz val="14"/>
        <color theme="0"/>
        <rFont val="Calibri"/>
        <family val="2"/>
        <scheme val="minor"/>
      </rPr>
      <t xml:space="preserve">
</t>
    </r>
    <r>
      <rPr>
        <sz val="10"/>
        <color theme="0"/>
        <rFont val="Calibri"/>
        <family val="2"/>
        <scheme val="minor"/>
      </rPr>
      <t xml:space="preserve">Use best data from manufacturer, NEEP, or AHRI below </t>
    </r>
    <r>
      <rPr>
        <sz val="12"/>
        <color theme="0"/>
        <rFont val="Calibri"/>
        <family val="2"/>
        <scheme val="minor"/>
      </rPr>
      <t>**</t>
    </r>
  </si>
  <si>
    <t>BTU Calculator Help</t>
  </si>
  <si>
    <t>Heating BTU Estimators</t>
  </si>
  <si>
    <t>Cooling BTU Estimators</t>
  </si>
  <si>
    <t>Use when maximum heating capacity, or lowest-speed cooling capacity information, is not available at the exact design temperatures from the Manual J. To use this tool, we must have configurations available of capacity and design temperature that bracket our Manual J design temperature. Using the NEEP Cutsheet, or Manufacturer’s Expanded Performance Data, enter the two nearest (colder and warmer) design temperature/capacity configurations. Then enter the respective Manual J design temperature in between them: the cell to the right will provide you with the estimated Btu/h capacity.</t>
  </si>
  <si>
    <r>
      <t>(Man J) Design Temp</t>
    </r>
    <r>
      <rPr>
        <sz val="8"/>
        <color rgb="FFFF0000"/>
        <rFont val="Calibri"/>
        <family val="2"/>
        <scheme val="minor"/>
      </rPr>
      <t>*</t>
    </r>
    <r>
      <rPr>
        <sz val="10"/>
        <color theme="1"/>
        <rFont val="Calibri"/>
        <family val="2"/>
        <scheme val="minor"/>
      </rPr>
      <t xml:space="preserve"> =</t>
    </r>
  </si>
  <si>
    <t>&lt;-- Inferred Capacity</t>
  </si>
  <si>
    <t>On the Calculator, you entered these temps below as your preference</t>
  </si>
  <si>
    <t xml:space="preserve">&lt;-- Inferred Capacity
   </t>
  </si>
  <si>
    <t>&lt;-- Inferred Capacity
      for that model</t>
  </si>
  <si>
    <t xml:space="preserve">&lt;-- Inferred Capacity
</t>
  </si>
  <si>
    <t xml:space="preserve">&lt;-- Inferred Capacity
 </t>
  </si>
  <si>
    <t>Unit 7</t>
  </si>
  <si>
    <t>Unit 8</t>
  </si>
  <si>
    <t>After 3/1</t>
  </si>
  <si>
    <t>After 3/1 Incentives</t>
  </si>
  <si>
    <r>
      <rPr>
        <b/>
        <sz val="12"/>
        <color theme="1"/>
        <rFont val="Calibri"/>
        <family val="2"/>
        <scheme val="minor"/>
      </rPr>
      <t xml:space="preserve">Please fill in the </t>
    </r>
    <r>
      <rPr>
        <b/>
        <sz val="12"/>
        <color rgb="FF00B050"/>
        <rFont val="Calibri"/>
        <family val="2"/>
        <scheme val="minor"/>
      </rPr>
      <t>Green Cells</t>
    </r>
    <r>
      <rPr>
        <b/>
        <sz val="12"/>
        <color theme="1"/>
        <rFont val="Calibri"/>
        <family val="2"/>
        <scheme val="minor"/>
      </rPr>
      <t xml:space="preserve"> below to see your Incentive. 
</t>
    </r>
    <r>
      <rPr>
        <b/>
        <sz val="11"/>
        <color theme="5"/>
        <rFont val="Calibri"/>
        <family val="2"/>
        <scheme val="minor"/>
      </rPr>
      <t>Orange</t>
    </r>
    <r>
      <rPr>
        <b/>
        <sz val="11"/>
        <color theme="1"/>
        <rFont val="Calibri"/>
        <family val="2"/>
        <scheme val="minor"/>
      </rPr>
      <t xml:space="preserve"> Cells auto-populate.</t>
    </r>
    <r>
      <rPr>
        <b/>
        <sz val="12"/>
        <color theme="1"/>
        <rFont val="Calibri"/>
        <family val="2"/>
        <scheme val="minor"/>
      </rPr>
      <t xml:space="preserve">
</t>
    </r>
    <r>
      <rPr>
        <b/>
        <sz val="11"/>
        <color theme="1"/>
        <rFont val="Calibri"/>
        <family val="2"/>
        <scheme val="minor"/>
      </rPr>
      <t xml:space="preserve">Include at least one unit in the unit details section. Not all lines need to be filled.
</t>
    </r>
    <r>
      <rPr>
        <sz val="7"/>
        <color theme="1"/>
        <rFont val="Calibri"/>
        <family val="2"/>
        <scheme val="minor"/>
      </rPr>
      <t>Version: 1.3
Version Date: 12.15.2021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</si>
</sst>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0.0%"/>
    <numFmt numFmtId="165" formatCode="0.0"/>
    <numFmt numFmtId="166" formatCode="0.0000"/>
    <numFmt numFmtId="167" formatCode="_(* #,##0_);_(* \(#,##0\);_(* &quot;-&quot;??_);_(@_)"/>
    <numFmt numFmtId="168" formatCode="&quot;$&quot;#,##0.00"/>
  </numFmts>
  <fonts count="76">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0"/>
      <color rgb="FF333333"/>
      <name val="Arial"/>
      <family val="2"/>
    </font>
    <font>
      <sz val="11"/>
      <color rgb="FF000000"/>
      <name val="Calibri"/>
      <family val="2"/>
      <scheme val="minor"/>
    </font>
    <font>
      <u/>
      <sz val="11"/>
      <color theme="10"/>
      <name val="Calibri"/>
      <family val="2"/>
      <scheme val="minor"/>
    </font>
    <font>
      <b/>
      <sz val="10"/>
      <color rgb="FF000000"/>
      <name val="Times New Roman"/>
      <family val="1"/>
    </font>
    <font>
      <sz val="7"/>
      <color rgb="FF221F1F"/>
      <name val="Arial"/>
      <family val="2"/>
    </font>
    <font>
      <sz val="14"/>
      <color theme="1"/>
      <name val="Calibri"/>
      <family val="2"/>
      <scheme val="minor"/>
    </font>
    <font>
      <sz val="9"/>
      <color theme="1"/>
      <name val="Calibri"/>
      <family val="2"/>
      <scheme val="minor"/>
    </font>
    <font>
      <sz val="11"/>
      <name val="Calibri"/>
      <family val="2"/>
      <scheme val="minor"/>
    </font>
    <font>
      <b/>
      <sz val="10"/>
      <color theme="1"/>
      <name val="Calibri"/>
      <family val="2"/>
      <scheme val="minor"/>
    </font>
    <font>
      <sz val="10"/>
      <color theme="1"/>
      <name val="Calibri"/>
      <family val="2"/>
      <scheme val="minor"/>
    </font>
    <font>
      <b/>
      <sz val="11"/>
      <color rgb="FFFF0000"/>
      <name val="Calibri"/>
      <family val="2"/>
      <scheme val="minor"/>
    </font>
    <font>
      <b/>
      <i/>
      <sz val="11"/>
      <color theme="1"/>
      <name val="Calibri"/>
      <family val="2"/>
      <scheme val="minor"/>
    </font>
    <font>
      <sz val="8"/>
      <color theme="1"/>
      <name val="Calibri"/>
      <family val="2"/>
      <scheme val="minor"/>
    </font>
    <font>
      <sz val="9"/>
      <color indexed="81"/>
      <name val="Tahoma"/>
      <family val="2"/>
    </font>
    <font>
      <b/>
      <sz val="9"/>
      <name val="Myraid"/>
    </font>
    <font>
      <sz val="9"/>
      <name val="Myraid"/>
    </font>
    <font>
      <sz val="9"/>
      <color theme="1"/>
      <name val="Myraid"/>
    </font>
    <font>
      <sz val="8"/>
      <color theme="1"/>
      <name val="Myraid"/>
    </font>
    <font>
      <b/>
      <sz val="12"/>
      <color rgb="FF333333"/>
      <name val="Arial"/>
      <family val="2"/>
    </font>
    <font>
      <b/>
      <sz val="18"/>
      <color theme="1"/>
      <name val="Calibri"/>
      <family val="2"/>
      <scheme val="minor"/>
    </font>
    <font>
      <sz val="8"/>
      <name val="Calibri"/>
      <family val="2"/>
      <scheme val="minor"/>
    </font>
    <font>
      <sz val="11"/>
      <color rgb="FF000000"/>
      <name val="Calibri"/>
      <family val="2"/>
    </font>
    <font>
      <sz val="11"/>
      <color rgb="FFFF0000"/>
      <name val="Calibri"/>
      <family val="2"/>
      <scheme val="minor"/>
    </font>
    <font>
      <b/>
      <sz val="12"/>
      <color theme="1"/>
      <name val="Calibri"/>
      <family val="2"/>
      <scheme val="minor"/>
    </font>
    <font>
      <sz val="14"/>
      <name val="Calibri"/>
      <family val="2"/>
      <scheme val="minor"/>
    </font>
    <font>
      <sz val="10"/>
      <name val="Calibri"/>
      <family val="2"/>
      <scheme val="minor"/>
    </font>
    <font>
      <sz val="8"/>
      <color rgb="FFFF0000"/>
      <name val="Calibri"/>
      <family val="2"/>
      <scheme val="minor"/>
    </font>
    <font>
      <b/>
      <sz val="11"/>
      <name val="Calibri"/>
      <family val="2"/>
      <scheme val="minor"/>
    </font>
    <font>
      <b/>
      <sz val="24"/>
      <color theme="0"/>
      <name val="Batang"/>
      <family val="1"/>
      <charset val="129"/>
    </font>
    <font>
      <b/>
      <sz val="14"/>
      <color theme="0"/>
      <name val="Calibri"/>
      <family val="2"/>
      <scheme val="minor"/>
    </font>
    <font>
      <sz val="11"/>
      <color theme="1" tint="0.14999847407452621"/>
      <name val="Calibri"/>
      <family val="2"/>
      <scheme val="minor"/>
    </font>
    <font>
      <sz val="11"/>
      <color theme="5" tint="-9.9978637043366805E-2"/>
      <name val="Calibri"/>
      <family val="2"/>
      <scheme val="minor"/>
    </font>
    <font>
      <sz val="11"/>
      <color rgb="FFC00000"/>
      <name val="Calibri"/>
      <family val="2"/>
      <scheme val="minor"/>
    </font>
    <font>
      <sz val="11"/>
      <color theme="5" tint="-0.249977111117893"/>
      <name val="Calibri"/>
      <family val="2"/>
      <scheme val="minor"/>
    </font>
    <font>
      <sz val="11"/>
      <color theme="1" tint="0.34998626667073579"/>
      <name val="Calibri"/>
      <family val="2"/>
      <scheme val="minor"/>
    </font>
    <font>
      <sz val="28"/>
      <color theme="5" tint="-9.9978637043366805E-2"/>
      <name val="Calibri"/>
      <family val="2"/>
      <scheme val="minor"/>
    </font>
    <font>
      <sz val="18"/>
      <color rgb="FFE97F1F"/>
      <name val="Calibri"/>
      <family val="2"/>
      <scheme val="minor"/>
    </font>
    <font>
      <sz val="10"/>
      <color theme="1" tint="0.14999847407452621"/>
      <name val="Calibri"/>
      <family val="2"/>
      <scheme val="minor"/>
    </font>
    <font>
      <sz val="14"/>
      <color theme="0"/>
      <name val="Calibri"/>
      <family val="2"/>
      <scheme val="minor"/>
    </font>
    <font>
      <sz val="28"/>
      <color theme="1" tint="0.14999847407452621"/>
      <name val="Calibri"/>
      <family val="2"/>
      <scheme val="minor"/>
    </font>
    <font>
      <sz val="24"/>
      <color rgb="FFFFFFFF"/>
      <name val="Batang"/>
      <family val="1"/>
    </font>
    <font>
      <b/>
      <sz val="24"/>
      <color rgb="FFFFFFFF"/>
      <name val="Batang"/>
      <family val="1"/>
    </font>
    <font>
      <sz val="10"/>
      <color theme="0"/>
      <name val="Calibri"/>
      <family val="2"/>
      <scheme val="minor"/>
    </font>
    <font>
      <sz val="12"/>
      <color theme="0"/>
      <name val="Calibri"/>
      <family val="2"/>
      <scheme val="minor"/>
    </font>
    <font>
      <b/>
      <sz val="12"/>
      <color theme="0"/>
      <name val="Arial"/>
      <family val="2"/>
    </font>
    <font>
      <u/>
      <sz val="10"/>
      <color theme="10"/>
      <name val="Calibri"/>
      <family val="2"/>
      <scheme val="minor"/>
    </font>
    <font>
      <b/>
      <sz val="10"/>
      <name val="Calibri"/>
      <family val="2"/>
      <scheme val="minor"/>
    </font>
    <font>
      <i/>
      <sz val="11"/>
      <name val="Calibri"/>
      <family val="2"/>
      <scheme val="minor"/>
    </font>
    <font>
      <sz val="11"/>
      <color theme="1"/>
      <name val="Calibri"/>
      <family val="2"/>
      <scheme val="minor"/>
    </font>
    <font>
      <sz val="11"/>
      <color rgb="FF00B0F0"/>
      <name val="Calibri"/>
      <family val="2"/>
      <scheme val="minor"/>
    </font>
    <font>
      <sz val="9"/>
      <name val="Calibri"/>
      <family val="2"/>
      <scheme val="minor"/>
    </font>
    <font>
      <b/>
      <sz val="9"/>
      <color theme="0"/>
      <name val="Calibri"/>
      <family val="2"/>
      <scheme val="minor"/>
    </font>
    <font>
      <sz val="11"/>
      <color theme="1"/>
      <name val="Arial"/>
      <family val="2"/>
    </font>
    <font>
      <sz val="10"/>
      <color rgb="FF00B0F0"/>
      <name val="Arial"/>
      <family val="2"/>
    </font>
    <font>
      <sz val="10"/>
      <color rgb="FF00B0F0"/>
      <name val="Calibri"/>
      <family val="2"/>
      <scheme val="minor"/>
    </font>
    <font>
      <b/>
      <sz val="8"/>
      <color theme="1"/>
      <name val="Calibri"/>
      <family val="2"/>
      <scheme val="minor"/>
    </font>
    <font>
      <sz val="9"/>
      <color rgb="FF705300"/>
      <name val="Calibri"/>
      <family val="2"/>
      <scheme val="minor"/>
    </font>
    <font>
      <i/>
      <sz val="9"/>
      <color rgb="FF705300"/>
      <name val="Calibri"/>
      <family val="2"/>
      <scheme val="minor"/>
    </font>
    <font>
      <b/>
      <sz val="11"/>
      <color theme="5"/>
      <name val="Calibri"/>
      <family val="2"/>
      <scheme val="minor"/>
    </font>
    <font>
      <b/>
      <sz val="14"/>
      <name val="Calibri"/>
      <family val="2"/>
      <scheme val="minor"/>
    </font>
    <font>
      <sz val="10"/>
      <color rgb="FFFF0000"/>
      <name val="Calibri"/>
      <family val="2"/>
      <scheme val="minor"/>
    </font>
    <font>
      <b/>
      <sz val="10"/>
      <color theme="0"/>
      <name val="Calibri"/>
      <family val="2"/>
      <scheme val="minor"/>
    </font>
    <font>
      <sz val="11"/>
      <name val="Calibri"/>
      <family val="2"/>
    </font>
    <font>
      <sz val="11"/>
      <color theme="1"/>
      <name val="Calibri"/>
      <family val="2"/>
    </font>
    <font>
      <b/>
      <sz val="12"/>
      <color rgb="FF00B050"/>
      <name val="Calibri"/>
      <family val="2"/>
      <scheme val="minor"/>
    </font>
    <font>
      <b/>
      <sz val="12"/>
      <name val="Calibri"/>
      <family val="2"/>
      <scheme val="minor"/>
    </font>
    <font>
      <b/>
      <sz val="9"/>
      <name val="Calibri"/>
      <family val="2"/>
      <scheme val="minor"/>
    </font>
    <font>
      <b/>
      <sz val="16"/>
      <color theme="0"/>
      <name val="Batang"/>
      <family val="1"/>
    </font>
    <font>
      <b/>
      <sz val="12"/>
      <color theme="0"/>
      <name val="Calibri"/>
      <family val="2"/>
      <scheme val="minor"/>
    </font>
    <font>
      <sz val="16"/>
      <name val="Calibri"/>
      <family val="2"/>
      <scheme val="minor"/>
    </font>
    <font>
      <sz val="16"/>
      <color theme="1"/>
      <name val="Calibri"/>
      <family val="2"/>
      <scheme val="minor"/>
    </font>
    <font>
      <sz val="7"/>
      <color theme="1"/>
      <name val="Calibri"/>
      <family val="2"/>
      <scheme val="minor"/>
    </font>
  </fonts>
  <fills count="3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0000"/>
        <bgColor indexed="64"/>
      </patternFill>
    </fill>
    <fill>
      <patternFill patternType="solid">
        <fgColor theme="5" tint="0.59999389629810485"/>
        <bgColor indexed="64"/>
      </patternFill>
    </fill>
    <fill>
      <patternFill patternType="solid">
        <fgColor theme="2"/>
        <bgColor indexed="64"/>
      </patternFill>
    </fill>
    <fill>
      <patternFill patternType="solid">
        <fgColor theme="2" tint="-9.9978637043366805E-2"/>
        <bgColor indexed="64"/>
      </patternFill>
    </fill>
    <fill>
      <patternFill patternType="solid">
        <fgColor rgb="FF002060"/>
        <bgColor indexed="64"/>
      </patternFill>
    </fill>
    <fill>
      <patternFill patternType="solid">
        <fgColor rgb="FFE97F1F"/>
        <bgColor indexed="64"/>
      </patternFill>
    </fill>
    <fill>
      <patternFill patternType="solid">
        <fgColor rgb="FFFFCF9F"/>
        <bgColor indexed="64"/>
      </patternFill>
    </fill>
    <fill>
      <patternFill patternType="solid">
        <fgColor rgb="FF00B050"/>
        <bgColor indexed="64"/>
      </patternFill>
    </fill>
    <fill>
      <patternFill patternType="solid">
        <fgColor theme="8" tint="0.39997558519241921"/>
        <bgColor indexed="64"/>
      </patternFill>
    </fill>
    <fill>
      <patternFill patternType="solid">
        <fgColor rgb="FFFFCCCC"/>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00B0F0"/>
        <bgColor indexed="64"/>
      </patternFill>
    </fill>
    <fill>
      <patternFill patternType="solid">
        <fgColor rgb="FFEFF6FB"/>
        <bgColor indexed="64"/>
      </patternFill>
    </fill>
    <fill>
      <patternFill patternType="solid">
        <fgColor rgb="FFFFAFAF"/>
        <bgColor indexed="64"/>
      </patternFill>
    </fill>
    <fill>
      <patternFill patternType="solid">
        <fgColor theme="0"/>
        <bgColor rgb="FFFEF2CB"/>
      </patternFill>
    </fill>
    <fill>
      <patternFill patternType="solid">
        <fgColor rgb="FF8FE2FF"/>
        <bgColor indexed="64"/>
      </patternFill>
    </fill>
    <fill>
      <patternFill patternType="solid">
        <fgColor theme="9" tint="0.59999389629810485"/>
        <bgColor indexed="64"/>
      </patternFill>
    </fill>
    <fill>
      <patternFill patternType="solid">
        <fgColor theme="9" tint="0.59999389629810485"/>
        <bgColor rgb="FFFEF2CB"/>
      </patternFill>
    </fill>
    <fill>
      <patternFill patternType="solid">
        <fgColor rgb="FFAFEAFF"/>
        <bgColor indexed="64"/>
      </patternFill>
    </fill>
    <fill>
      <patternFill patternType="solid">
        <fgColor theme="0" tint="-0.49998474074526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4" tint="0.59999389629810485"/>
        <bgColor indexed="64"/>
      </patternFill>
    </fill>
  </fills>
  <borders count="61">
    <border>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rgb="FF221F1F"/>
      </right>
      <top/>
      <bottom/>
      <diagonal/>
    </border>
    <border>
      <left style="thin">
        <color indexed="64"/>
      </left>
      <right style="medium">
        <color indexed="64"/>
      </right>
      <top/>
      <bottom/>
      <diagonal/>
    </border>
    <border>
      <left style="medium">
        <color indexed="64"/>
      </left>
      <right style="thin">
        <color rgb="FF221F1F"/>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indexed="64"/>
      </left>
      <right/>
      <top/>
      <bottom/>
      <diagonal/>
    </border>
    <border>
      <left/>
      <right style="thin">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theme="0"/>
      </right>
      <top style="thin">
        <color theme="0"/>
      </top>
      <bottom style="thin">
        <color theme="0"/>
      </bottom>
      <diagonal/>
    </border>
    <border>
      <left style="dotted">
        <color theme="0" tint="-0.14996795556505021"/>
      </left>
      <right/>
      <top/>
      <bottom/>
      <diagonal/>
    </border>
    <border>
      <left style="thin">
        <color theme="0"/>
      </left>
      <right style="thin">
        <color indexed="64"/>
      </right>
      <top style="thin">
        <color theme="0"/>
      </top>
      <bottom style="thin">
        <color indexed="64"/>
      </bottom>
      <diagonal/>
    </border>
    <border>
      <left style="thin">
        <color theme="0"/>
      </left>
      <right style="thin">
        <color theme="0"/>
      </right>
      <top style="thin">
        <color theme="0"/>
      </top>
      <bottom style="thin">
        <color indexed="64"/>
      </bottom>
      <diagonal/>
    </border>
    <border>
      <left style="thin">
        <color theme="0"/>
      </left>
      <right/>
      <top/>
      <bottom/>
      <diagonal/>
    </border>
    <border>
      <left/>
      <right style="thin">
        <color theme="0"/>
      </right>
      <top style="thin">
        <color theme="0"/>
      </top>
      <bottom style="thin">
        <color theme="0"/>
      </bottom>
      <diagonal/>
    </border>
    <border>
      <left/>
      <right style="thin">
        <color theme="0"/>
      </right>
      <top/>
      <bottom/>
      <diagonal/>
    </border>
    <border>
      <left style="thin">
        <color theme="0"/>
      </left>
      <right style="thin">
        <color indexed="64"/>
      </right>
      <top style="thin">
        <color theme="0"/>
      </top>
      <bottom style="thin">
        <color theme="0"/>
      </bottom>
      <diagonal/>
    </border>
    <border>
      <left/>
      <right style="thick">
        <color theme="0"/>
      </right>
      <top/>
      <bottom/>
      <diagonal/>
    </border>
    <border>
      <left style="thick">
        <color theme="0"/>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theme="0"/>
      </right>
      <top style="thin">
        <color theme="0"/>
      </top>
      <bottom style="thin">
        <color indexed="64"/>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indexed="64"/>
      </right>
      <top style="thin">
        <color theme="0"/>
      </top>
      <bottom style="thin">
        <color indexed="64"/>
      </bottom>
      <diagonal/>
    </border>
    <border>
      <left style="thin">
        <color theme="0"/>
      </left>
      <right style="thin">
        <color indexed="64"/>
      </right>
      <top style="thin">
        <color theme="0"/>
      </top>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theme="0"/>
      </bottom>
      <diagonal/>
    </border>
    <border>
      <left style="thin">
        <color theme="0"/>
      </left>
      <right style="thin">
        <color indexed="64"/>
      </right>
      <top style="thin">
        <color indexed="64"/>
      </top>
      <bottom style="thin">
        <color theme="0"/>
      </bottom>
      <diagonal/>
    </border>
    <border>
      <left/>
      <right style="thin">
        <color indexed="64"/>
      </right>
      <top/>
      <bottom style="thin">
        <color theme="0"/>
      </bottom>
      <diagonal/>
    </border>
    <border>
      <left style="thin">
        <color indexed="64"/>
      </left>
      <right style="thin">
        <color indexed="64"/>
      </right>
      <top/>
      <bottom/>
      <diagonal/>
    </border>
    <border>
      <left style="thin">
        <color indexed="64"/>
      </left>
      <right/>
      <top style="thin">
        <color theme="0"/>
      </top>
      <bottom style="thin">
        <color theme="0"/>
      </bottom>
      <diagonal/>
    </border>
    <border>
      <left style="thin">
        <color theme="0"/>
      </left>
      <right/>
      <top style="thin">
        <color theme="0"/>
      </top>
      <bottom style="thin">
        <color theme="0"/>
      </bottom>
      <diagonal/>
    </border>
    <border>
      <left/>
      <right style="thin">
        <color indexed="64"/>
      </right>
      <top style="thin">
        <color theme="0"/>
      </top>
      <bottom style="thin">
        <color theme="0"/>
      </bottom>
      <diagonal/>
    </border>
  </borders>
  <cellStyleXfs count="4">
    <xf numFmtId="0" fontId="0" fillId="0" borderId="0"/>
    <xf numFmtId="0" fontId="6" fillId="0" borderId="0" applyNumberFormat="0" applyFill="0" applyBorder="0" applyAlignment="0" applyProtection="0"/>
    <xf numFmtId="44" fontId="52" fillId="0" borderId="0" applyFont="0" applyFill="0" applyBorder="0" applyAlignment="0" applyProtection="0"/>
    <xf numFmtId="43" fontId="52" fillId="0" borderId="0" applyFont="0" applyFill="0" applyBorder="0" applyAlignment="0" applyProtection="0"/>
  </cellStyleXfs>
  <cellXfs count="469">
    <xf numFmtId="0" fontId="0" fillId="0" borderId="0" xfId="0"/>
    <xf numFmtId="0" fontId="4" fillId="0" borderId="0" xfId="0" applyFont="1" applyAlignment="1">
      <alignment horizontal="center" vertical="center" wrapText="1"/>
    </xf>
    <xf numFmtId="0" fontId="5" fillId="3" borderId="4" xfId="0" applyFont="1" applyFill="1" applyBorder="1" applyAlignment="1">
      <alignment horizontal="center" vertical="center"/>
    </xf>
    <xf numFmtId="0" fontId="8" fillId="3" borderId="5" xfId="0" applyFont="1" applyFill="1" applyBorder="1" applyAlignment="1">
      <alignment horizontal="left" vertical="top" wrapText="1" indent="1"/>
    </xf>
    <xf numFmtId="0" fontId="0" fillId="3" borderId="5" xfId="0" applyFill="1" applyBorder="1"/>
    <xf numFmtId="0" fontId="5" fillId="3" borderId="6" xfId="0" applyFont="1" applyFill="1" applyBorder="1" applyAlignment="1">
      <alignment horizontal="center" vertical="center"/>
    </xf>
    <xf numFmtId="0" fontId="8" fillId="3" borderId="8" xfId="0" applyFont="1" applyFill="1" applyBorder="1" applyAlignment="1">
      <alignment horizontal="left" vertical="top" wrapText="1" indent="1"/>
    </xf>
    <xf numFmtId="0" fontId="7" fillId="3" borderId="9" xfId="0" applyFont="1" applyFill="1" applyBorder="1" applyAlignment="1">
      <alignment horizontal="center" vertical="top"/>
    </xf>
    <xf numFmtId="0" fontId="8" fillId="3" borderId="10" xfId="0" applyFont="1" applyFill="1" applyBorder="1" applyAlignment="1">
      <alignment horizontal="left" vertical="top" wrapText="1" indent="1"/>
    </xf>
    <xf numFmtId="0" fontId="7" fillId="3" borderId="11" xfId="0" applyFont="1" applyFill="1" applyBorder="1" applyAlignment="1">
      <alignment horizontal="center" vertical="top"/>
    </xf>
    <xf numFmtId="0" fontId="2" fillId="3" borderId="12" xfId="0" applyFont="1" applyFill="1" applyBorder="1"/>
    <xf numFmtId="0" fontId="2" fillId="3" borderId="13" xfId="0" applyFont="1" applyFill="1" applyBorder="1"/>
    <xf numFmtId="0" fontId="0" fillId="4" borderId="5" xfId="0" applyFill="1" applyBorder="1"/>
    <xf numFmtId="0" fontId="0" fillId="4" borderId="7" xfId="0" applyFill="1" applyBorder="1"/>
    <xf numFmtId="0" fontId="0" fillId="0" borderId="0" xfId="0" applyAlignment="1">
      <alignment horizontal="center"/>
    </xf>
    <xf numFmtId="0" fontId="2" fillId="4" borderId="0" xfId="0" applyFont="1" applyFill="1"/>
    <xf numFmtId="0" fontId="0" fillId="5" borderId="0" xfId="0" applyFill="1"/>
    <xf numFmtId="0" fontId="0" fillId="5" borderId="5" xfId="0" applyFill="1" applyBorder="1"/>
    <xf numFmtId="0" fontId="0" fillId="5" borderId="6" xfId="0" applyFill="1" applyBorder="1"/>
    <xf numFmtId="0" fontId="0" fillId="5" borderId="15" xfId="0" applyFill="1" applyBorder="1"/>
    <xf numFmtId="0" fontId="0" fillId="5" borderId="7" xfId="0" applyFill="1" applyBorder="1"/>
    <xf numFmtId="0" fontId="0" fillId="9" borderId="0" xfId="0" applyFill="1"/>
    <xf numFmtId="0" fontId="16" fillId="3" borderId="4" xfId="0" applyFont="1" applyFill="1" applyBorder="1" applyAlignment="1">
      <alignment horizontal="left" vertical="top"/>
    </xf>
    <xf numFmtId="0" fontId="1" fillId="15" borderId="2" xfId="0" applyFont="1" applyFill="1" applyBorder="1"/>
    <xf numFmtId="0" fontId="18" fillId="12" borderId="0" xfId="0" applyFont="1" applyFill="1" applyAlignment="1" applyProtection="1">
      <alignment horizontal="center" vertical="center" wrapText="1"/>
      <protection hidden="1"/>
    </xf>
    <xf numFmtId="0" fontId="20" fillId="12" borderId="27" xfId="0" applyFont="1" applyFill="1" applyBorder="1" applyAlignment="1" applyProtection="1">
      <alignment horizontal="center" vertical="center" wrapText="1"/>
      <protection hidden="1"/>
    </xf>
    <xf numFmtId="0" fontId="19" fillId="12" borderId="27" xfId="0" applyFont="1" applyFill="1" applyBorder="1" applyAlignment="1" applyProtection="1">
      <alignment vertical="center" wrapText="1"/>
      <protection hidden="1"/>
    </xf>
    <xf numFmtId="0" fontId="2" fillId="5" borderId="4" xfId="0" applyFont="1" applyFill="1" applyBorder="1"/>
    <xf numFmtId="0" fontId="0" fillId="5" borderId="0" xfId="0" applyFill="1" applyAlignment="1">
      <alignment horizontal="left"/>
    </xf>
    <xf numFmtId="0" fontId="2" fillId="8" borderId="4" xfId="0" applyFont="1" applyFill="1" applyBorder="1"/>
    <xf numFmtId="0" fontId="0" fillId="8" borderId="0" xfId="0" applyFill="1" applyAlignment="1">
      <alignment horizontal="left"/>
    </xf>
    <xf numFmtId="0" fontId="0" fillId="8" borderId="0" xfId="0" applyFill="1"/>
    <xf numFmtId="0" fontId="1" fillId="15" borderId="14" xfId="0" applyFont="1" applyFill="1" applyBorder="1"/>
    <xf numFmtId="0" fontId="1" fillId="15" borderId="3" xfId="0" applyFont="1" applyFill="1" applyBorder="1"/>
    <xf numFmtId="0" fontId="0" fillId="19" borderId="0" xfId="0" applyFill="1"/>
    <xf numFmtId="0" fontId="22" fillId="19" borderId="0" xfId="0" applyFont="1" applyFill="1" applyAlignment="1">
      <alignment horizontal="center" vertical="center" wrapText="1"/>
    </xf>
    <xf numFmtId="0" fontId="3" fillId="17" borderId="0" xfId="0" applyFont="1" applyFill="1"/>
    <xf numFmtId="0" fontId="18" fillId="12" borderId="0" xfId="0" applyFont="1" applyFill="1" applyAlignment="1" applyProtection="1">
      <alignment horizontal="left" vertical="center" wrapText="1"/>
      <protection hidden="1"/>
    </xf>
    <xf numFmtId="0" fontId="2" fillId="20" borderId="2" xfId="0" applyFont="1" applyFill="1" applyBorder="1"/>
    <xf numFmtId="0" fontId="2" fillId="20" borderId="4" xfId="0" applyFont="1" applyFill="1" applyBorder="1"/>
    <xf numFmtId="0" fontId="2" fillId="20" borderId="6" xfId="0" applyFont="1" applyFill="1" applyBorder="1"/>
    <xf numFmtId="0" fontId="0" fillId="3" borderId="3" xfId="0" applyFill="1" applyBorder="1"/>
    <xf numFmtId="0" fontId="0" fillId="3" borderId="7" xfId="0" applyFill="1" applyBorder="1"/>
    <xf numFmtId="0" fontId="25" fillId="0" borderId="30" xfId="0" applyFont="1" applyBorder="1" applyAlignment="1">
      <alignment horizontal="center" vertical="center"/>
    </xf>
    <xf numFmtId="0" fontId="2" fillId="5" borderId="0" xfId="0" applyFont="1" applyFill="1"/>
    <xf numFmtId="0" fontId="3" fillId="5" borderId="0" xfId="0" applyFont="1" applyFill="1"/>
    <xf numFmtId="0" fontId="0" fillId="11" borderId="12" xfId="0" applyFill="1" applyBorder="1"/>
    <xf numFmtId="0" fontId="0" fillId="11" borderId="31" xfId="0" applyFill="1" applyBorder="1"/>
    <xf numFmtId="0" fontId="0" fillId="11" borderId="13" xfId="0" applyFill="1" applyBorder="1"/>
    <xf numFmtId="0" fontId="2" fillId="19" borderId="0" xfId="0" applyFont="1" applyFill="1"/>
    <xf numFmtId="14" fontId="14" fillId="19" borderId="0" xfId="0" applyNumberFormat="1" applyFont="1" applyFill="1"/>
    <xf numFmtId="0" fontId="3" fillId="10" borderId="0" xfId="0" applyFont="1" applyFill="1"/>
    <xf numFmtId="0" fontId="2" fillId="0" borderId="0" xfId="0" applyFont="1"/>
    <xf numFmtId="0" fontId="19" fillId="12" borderId="27" xfId="0" applyFont="1" applyFill="1" applyBorder="1" applyAlignment="1" applyProtection="1">
      <alignment horizontal="center" vertical="center" wrapText="1"/>
      <protection hidden="1"/>
    </xf>
    <xf numFmtId="0" fontId="34" fillId="0" borderId="0" xfId="0" applyFont="1" applyAlignment="1">
      <alignment horizontal="center" vertical="center"/>
    </xf>
    <xf numFmtId="0" fontId="35" fillId="0" borderId="0" xfId="0" applyFont="1" applyAlignment="1">
      <alignment horizontal="center" vertical="center"/>
    </xf>
    <xf numFmtId="0" fontId="34" fillId="0" borderId="0" xfId="0" applyFont="1" applyAlignment="1">
      <alignment horizontal="left" vertical="center"/>
    </xf>
    <xf numFmtId="0" fontId="36"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top"/>
    </xf>
    <xf numFmtId="0" fontId="34" fillId="0" borderId="0" xfId="0" applyFont="1" applyAlignment="1">
      <alignment vertical="center" wrapText="1"/>
    </xf>
    <xf numFmtId="0" fontId="34" fillId="15" borderId="0" xfId="0" applyFont="1" applyFill="1" applyAlignment="1">
      <alignment horizontal="center" vertical="center"/>
    </xf>
    <xf numFmtId="0" fontId="43" fillId="0" borderId="0" xfId="0" applyFont="1" applyAlignment="1">
      <alignment horizontal="center" vertical="center"/>
    </xf>
    <xf numFmtId="0" fontId="11" fillId="0" borderId="0" xfId="0" applyFont="1" applyAlignment="1">
      <alignment horizontal="center" vertical="center"/>
    </xf>
    <xf numFmtId="0" fontId="43" fillId="15" borderId="0" xfId="0" applyFont="1" applyFill="1" applyAlignment="1">
      <alignment horizontal="center" vertical="center"/>
    </xf>
    <xf numFmtId="0" fontId="35" fillId="15" borderId="0" xfId="0" applyFont="1" applyFill="1" applyAlignment="1">
      <alignment horizontal="center" vertical="center"/>
    </xf>
    <xf numFmtId="0" fontId="21" fillId="7" borderId="26" xfId="0" applyFont="1" applyFill="1" applyBorder="1" applyAlignment="1" applyProtection="1">
      <alignment vertical="center"/>
      <protection hidden="1"/>
    </xf>
    <xf numFmtId="0" fontId="0" fillId="0" borderId="0" xfId="0" applyProtection="1">
      <protection locked="0"/>
    </xf>
    <xf numFmtId="0" fontId="0" fillId="0" borderId="0" xfId="0" applyAlignment="1">
      <alignment wrapText="1"/>
    </xf>
    <xf numFmtId="0" fontId="45" fillId="14" borderId="0" xfId="0" applyFont="1" applyFill="1" applyAlignment="1">
      <alignment vertical="center"/>
    </xf>
    <xf numFmtId="0" fontId="44" fillId="14" borderId="0" xfId="0" applyFont="1" applyFill="1" applyAlignment="1">
      <alignment vertical="center"/>
    </xf>
    <xf numFmtId="0" fontId="43" fillId="14" borderId="0" xfId="0" applyFont="1" applyFill="1" applyAlignment="1">
      <alignment horizontal="center" vertical="center"/>
    </xf>
    <xf numFmtId="0" fontId="43" fillId="5" borderId="0" xfId="0" applyFont="1" applyFill="1" applyAlignment="1">
      <alignment horizontal="center" vertical="center"/>
    </xf>
    <xf numFmtId="0" fontId="0" fillId="11" borderId="0" xfId="0" applyFill="1"/>
    <xf numFmtId="0" fontId="48" fillId="5" borderId="0" xfId="0" applyFont="1" applyFill="1" applyAlignment="1">
      <alignment horizontal="center" vertical="center" wrapText="1"/>
    </xf>
    <xf numFmtId="0" fontId="1" fillId="5" borderId="0" xfId="0" applyFont="1" applyFill="1"/>
    <xf numFmtId="14" fontId="1" fillId="5" borderId="0" xfId="0" applyNumberFormat="1" applyFont="1" applyFill="1"/>
    <xf numFmtId="0" fontId="28" fillId="0" borderId="0" xfId="0" applyFont="1" applyAlignment="1">
      <alignment horizontal="center" vertical="center" wrapText="1"/>
    </xf>
    <xf numFmtId="0" fontId="29" fillId="0" borderId="0" xfId="0" applyFont="1" applyAlignment="1">
      <alignment horizontal="center" vertical="center" wrapText="1"/>
    </xf>
    <xf numFmtId="0" fontId="3" fillId="0" borderId="0" xfId="0" applyFont="1"/>
    <xf numFmtId="0" fontId="2" fillId="11" borderId="0" xfId="0" applyFont="1" applyFill="1"/>
    <xf numFmtId="0" fontId="0" fillId="0" borderId="0" xfId="0" applyAlignment="1">
      <alignment vertical="top" wrapText="1"/>
    </xf>
    <xf numFmtId="0" fontId="10" fillId="0" borderId="0" xfId="0" quotePrefix="1" applyFont="1" applyAlignment="1">
      <alignment horizontal="center" vertical="top" wrapText="1"/>
    </xf>
    <xf numFmtId="0" fontId="0" fillId="0" borderId="0" xfId="0" applyAlignment="1">
      <alignment horizontal="center" vertical="center"/>
    </xf>
    <xf numFmtId="0" fontId="0" fillId="23" borderId="16" xfId="0" applyFill="1" applyBorder="1" applyAlignment="1">
      <alignment horizontal="center"/>
    </xf>
    <xf numFmtId="0" fontId="0" fillId="0" borderId="18" xfId="0" applyBorder="1"/>
    <xf numFmtId="0" fontId="0" fillId="5" borderId="0" xfId="0" applyFill="1" applyProtection="1">
      <protection locked="0"/>
    </xf>
    <xf numFmtId="0" fontId="10" fillId="5" borderId="0" xfId="0" applyFont="1" applyFill="1" applyProtection="1">
      <protection locked="0"/>
    </xf>
    <xf numFmtId="0" fontId="2" fillId="5" borderId="0" xfId="0" applyFont="1" applyFill="1" applyAlignment="1" applyProtection="1">
      <alignment horizontal="center" wrapText="1"/>
      <protection locked="0"/>
    </xf>
    <xf numFmtId="3" fontId="0" fillId="5" borderId="0" xfId="0" applyNumberFormat="1" applyFill="1" applyAlignment="1" applyProtection="1">
      <alignment horizontal="center" vertical="center"/>
      <protection locked="0"/>
    </xf>
    <xf numFmtId="1" fontId="0" fillId="5" borderId="0" xfId="0" applyNumberFormat="1" applyFill="1" applyAlignment="1">
      <alignment horizontal="right" vertical="center"/>
    </xf>
    <xf numFmtId="0" fontId="0" fillId="0" borderId="29" xfId="0" applyBorder="1"/>
    <xf numFmtId="3" fontId="56" fillId="29" borderId="0" xfId="0" applyNumberFormat="1" applyFont="1" applyFill="1" applyAlignment="1" applyProtection="1">
      <alignment horizontal="center" vertical="center"/>
      <protection locked="0"/>
    </xf>
    <xf numFmtId="0" fontId="10" fillId="5" borderId="28" xfId="0" applyFont="1" applyFill="1" applyBorder="1" applyAlignment="1" applyProtection="1">
      <alignment horizontal="center"/>
      <protection locked="0"/>
    </xf>
    <xf numFmtId="0" fontId="13" fillId="5" borderId="0" xfId="0" applyFont="1" applyFill="1" applyAlignment="1">
      <alignment horizontal="right"/>
    </xf>
    <xf numFmtId="0" fontId="0" fillId="5" borderId="0" xfId="0" applyFill="1" applyAlignment="1">
      <alignment vertical="top" wrapText="1"/>
    </xf>
    <xf numFmtId="0" fontId="12" fillId="5" borderId="0" xfId="0" applyFont="1" applyFill="1" applyAlignment="1">
      <alignment horizontal="right"/>
    </xf>
    <xf numFmtId="3" fontId="31" fillId="16" borderId="16" xfId="0" applyNumberFormat="1" applyFont="1" applyFill="1" applyBorder="1" applyAlignment="1">
      <alignment horizontal="center"/>
    </xf>
    <xf numFmtId="0" fontId="12" fillId="5" borderId="0" xfId="0" applyFont="1" applyFill="1" applyAlignment="1">
      <alignment horizontal="center" wrapText="1"/>
    </xf>
    <xf numFmtId="0" fontId="0" fillId="5" borderId="29" xfId="0" applyFill="1" applyBorder="1" applyAlignment="1">
      <alignment vertical="top" wrapText="1"/>
    </xf>
    <xf numFmtId="0" fontId="2" fillId="5" borderId="0" xfId="0" applyFont="1" applyFill="1" applyAlignment="1" applyProtection="1">
      <alignment horizontal="right"/>
      <protection locked="0"/>
    </xf>
    <xf numFmtId="0" fontId="16" fillId="5" borderId="0" xfId="0" applyFont="1" applyFill="1" applyAlignment="1" applyProtection="1">
      <alignment horizontal="right"/>
      <protection locked="0"/>
    </xf>
    <xf numFmtId="0" fontId="59" fillId="5" borderId="0" xfId="0" applyFont="1" applyFill="1" applyAlignment="1">
      <alignment vertical="center"/>
    </xf>
    <xf numFmtId="0" fontId="0" fillId="5" borderId="0" xfId="0" applyFill="1" applyAlignment="1">
      <alignment vertical="top"/>
    </xf>
    <xf numFmtId="0" fontId="26" fillId="5" borderId="0" xfId="0" applyFont="1" applyFill="1" applyAlignment="1" applyProtection="1">
      <alignment horizontal="left" wrapText="1"/>
      <protection locked="0"/>
    </xf>
    <xf numFmtId="0" fontId="2" fillId="0" borderId="16" xfId="0" applyFont="1" applyBorder="1"/>
    <xf numFmtId="0" fontId="0" fillId="0" borderId="16" xfId="0" applyBorder="1"/>
    <xf numFmtId="1" fontId="0" fillId="0" borderId="16" xfId="0" applyNumberFormat="1" applyBorder="1"/>
    <xf numFmtId="0" fontId="49" fillId="5" borderId="0" xfId="1" applyFont="1" applyFill="1"/>
    <xf numFmtId="0" fontId="0" fillId="0" borderId="28" xfId="0" applyBorder="1"/>
    <xf numFmtId="0" fontId="0" fillId="0" borderId="25" xfId="0" applyBorder="1"/>
    <xf numFmtId="0" fontId="0" fillId="0" borderId="19" xfId="0" applyBorder="1"/>
    <xf numFmtId="0" fontId="0" fillId="6" borderId="25" xfId="0" applyFill="1" applyBorder="1" applyAlignment="1">
      <alignment horizontal="center"/>
    </xf>
    <xf numFmtId="0" fontId="0" fillId="6" borderId="18" xfId="0" applyFill="1" applyBorder="1" applyAlignment="1">
      <alignment horizontal="center"/>
    </xf>
    <xf numFmtId="0" fontId="0" fillId="6" borderId="19" xfId="0" applyFill="1" applyBorder="1" applyAlignment="1">
      <alignment horizontal="center"/>
    </xf>
    <xf numFmtId="1" fontId="0" fillId="5" borderId="0" xfId="0" applyNumberFormat="1" applyFill="1" applyAlignment="1">
      <alignment horizontal="left" vertical="center"/>
    </xf>
    <xf numFmtId="1" fontId="0" fillId="28" borderId="16" xfId="0" applyNumberFormat="1" applyFill="1" applyBorder="1" applyAlignment="1">
      <alignment horizontal="center" vertical="center"/>
    </xf>
    <xf numFmtId="1" fontId="0" fillId="30" borderId="16" xfId="0" applyNumberFormat="1" applyFill="1" applyBorder="1" applyAlignment="1">
      <alignment horizontal="center" vertical="center"/>
    </xf>
    <xf numFmtId="1" fontId="0" fillId="5" borderId="0" xfId="0" applyNumberFormat="1" applyFill="1" applyAlignment="1">
      <alignment vertical="center"/>
    </xf>
    <xf numFmtId="0" fontId="0" fillId="2" borderId="16" xfId="0" applyFill="1" applyBorder="1"/>
    <xf numFmtId="165" fontId="0" fillId="0" borderId="0" xfId="0" applyNumberFormat="1"/>
    <xf numFmtId="0" fontId="9" fillId="0" borderId="0" xfId="0" applyFont="1"/>
    <xf numFmtId="44" fontId="0" fillId="25" borderId="0" xfId="2" applyFont="1" applyFill="1" applyProtection="1"/>
    <xf numFmtId="0" fontId="10" fillId="5" borderId="0" xfId="0" applyFont="1" applyFill="1" applyAlignment="1" applyProtection="1">
      <alignment horizontal="left" wrapText="1"/>
      <protection locked="0"/>
    </xf>
    <xf numFmtId="0" fontId="41" fillId="5" borderId="36" xfId="0" applyFont="1" applyFill="1" applyBorder="1" applyAlignment="1">
      <alignment horizontal="center" vertical="center"/>
    </xf>
    <xf numFmtId="0" fontId="41" fillId="0" borderId="0" xfId="0" applyFont="1" applyAlignment="1">
      <alignment horizontal="center" vertical="center"/>
    </xf>
    <xf numFmtId="0" fontId="11" fillId="0" borderId="0" xfId="1" applyNumberFormat="1" applyFont="1" applyFill="1" applyBorder="1" applyAlignment="1">
      <alignment vertical="center" wrapText="1"/>
    </xf>
    <xf numFmtId="0" fontId="6" fillId="0" borderId="0" xfId="1" applyFill="1" applyBorder="1" applyAlignment="1">
      <alignment vertical="center" wrapText="1"/>
    </xf>
    <xf numFmtId="0" fontId="34" fillId="0" borderId="0" xfId="0" applyFont="1" applyAlignment="1">
      <alignment vertical="center"/>
    </xf>
    <xf numFmtId="0" fontId="26" fillId="0" borderId="0" xfId="0" applyFont="1" applyAlignment="1">
      <alignment vertical="top" wrapText="1"/>
    </xf>
    <xf numFmtId="0" fontId="34" fillId="0" borderId="0" xfId="0" applyFont="1" applyAlignment="1">
      <alignment vertical="top" wrapText="1"/>
    </xf>
    <xf numFmtId="0" fontId="35" fillId="5" borderId="0" xfId="0" applyFont="1" applyFill="1" applyAlignment="1">
      <alignment horizontal="center" vertical="center"/>
    </xf>
    <xf numFmtId="0" fontId="34" fillId="0" borderId="24" xfId="0" applyFont="1" applyBorder="1" applyAlignment="1">
      <alignment horizontal="center" vertical="center"/>
    </xf>
    <xf numFmtId="0" fontId="34" fillId="0" borderId="28" xfId="0" applyFont="1" applyBorder="1" applyAlignment="1">
      <alignment vertical="center" wrapText="1"/>
    </xf>
    <xf numFmtId="0" fontId="34" fillId="0" borderId="29" xfId="0" applyFont="1" applyBorder="1" applyAlignment="1">
      <alignment horizontal="center" vertical="center"/>
    </xf>
    <xf numFmtId="0" fontId="34" fillId="0" borderId="0" xfId="0" applyFont="1" applyAlignment="1">
      <alignment horizontal="left" vertical="top" wrapText="1"/>
    </xf>
    <xf numFmtId="0" fontId="0" fillId="5" borderId="0" xfId="0" applyFill="1" applyAlignment="1">
      <alignment wrapText="1"/>
    </xf>
    <xf numFmtId="1" fontId="0" fillId="0" borderId="0" xfId="0" applyNumberFormat="1"/>
    <xf numFmtId="0" fontId="12" fillId="5" borderId="23" xfId="0" applyFont="1" applyFill="1" applyBorder="1" applyAlignment="1">
      <alignment horizontal="center" wrapText="1"/>
    </xf>
    <xf numFmtId="0" fontId="0" fillId="5" borderId="23" xfId="0" applyFill="1" applyBorder="1"/>
    <xf numFmtId="0" fontId="0" fillId="5" borderId="24" xfId="0" applyFill="1" applyBorder="1"/>
    <xf numFmtId="0" fontId="0" fillId="5" borderId="18" xfId="0" applyFill="1" applyBorder="1" applyAlignment="1" applyProtection="1">
      <alignment horizontal="center"/>
      <protection locked="0"/>
    </xf>
    <xf numFmtId="0" fontId="15" fillId="5" borderId="18" xfId="0" applyFont="1" applyFill="1" applyBorder="1" applyProtection="1">
      <protection locked="0"/>
    </xf>
    <xf numFmtId="0" fontId="0" fillId="5" borderId="19" xfId="0" applyFill="1" applyBorder="1" applyProtection="1">
      <protection locked="0"/>
    </xf>
    <xf numFmtId="0" fontId="10" fillId="5" borderId="23" xfId="0" applyFont="1" applyFill="1" applyBorder="1" applyAlignment="1" applyProtection="1">
      <alignment horizontal="center"/>
      <protection locked="0"/>
    </xf>
    <xf numFmtId="0" fontId="10" fillId="5" borderId="24" xfId="0" applyFont="1" applyFill="1" applyBorder="1" applyAlignment="1" applyProtection="1">
      <alignment horizontal="center"/>
      <protection locked="0"/>
    </xf>
    <xf numFmtId="0" fontId="10" fillId="5" borderId="25" xfId="0" applyFont="1" applyFill="1" applyBorder="1" applyAlignment="1" applyProtection="1">
      <alignment horizontal="center"/>
      <protection locked="0"/>
    </xf>
    <xf numFmtId="0" fontId="10" fillId="5" borderId="18" xfId="0" applyFont="1" applyFill="1" applyBorder="1" applyAlignment="1" applyProtection="1">
      <alignment horizontal="center"/>
      <protection locked="0"/>
    </xf>
    <xf numFmtId="0" fontId="10" fillId="5" borderId="19" xfId="0" applyFont="1" applyFill="1" applyBorder="1" applyAlignment="1" applyProtection="1">
      <alignment horizontal="center"/>
      <protection locked="0"/>
    </xf>
    <xf numFmtId="0" fontId="0" fillId="25" borderId="17" xfId="0" applyFill="1" applyBorder="1"/>
    <xf numFmtId="0" fontId="0" fillId="25" borderId="21" xfId="0" applyFill="1" applyBorder="1"/>
    <xf numFmtId="0" fontId="0" fillId="25" borderId="28" xfId="0" applyFill="1" applyBorder="1" applyAlignment="1">
      <alignment horizontal="center" vertical="center"/>
    </xf>
    <xf numFmtId="0" fontId="0" fillId="25" borderId="29" xfId="0" applyFill="1" applyBorder="1" applyAlignment="1">
      <alignment horizontal="center" vertical="center"/>
    </xf>
    <xf numFmtId="0" fontId="13" fillId="25" borderId="28" xfId="0" applyFont="1" applyFill="1" applyBorder="1"/>
    <xf numFmtId="0" fontId="13" fillId="25" borderId="29" xfId="0" applyFont="1" applyFill="1" applyBorder="1"/>
    <xf numFmtId="0" fontId="10" fillId="5" borderId="0" xfId="0" applyFont="1" applyFill="1" applyAlignment="1" applyProtection="1">
      <alignment horizontal="left"/>
      <protection locked="0"/>
    </xf>
    <xf numFmtId="0" fontId="10" fillId="5" borderId="29" xfId="0" applyFont="1" applyFill="1" applyBorder="1" applyAlignment="1" applyProtection="1">
      <alignment vertical="top"/>
      <protection locked="0"/>
    </xf>
    <xf numFmtId="0" fontId="10" fillId="5" borderId="0" xfId="0" applyFont="1" applyFill="1" applyAlignment="1" applyProtection="1">
      <alignment vertical="top"/>
      <protection locked="0"/>
    </xf>
    <xf numFmtId="0" fontId="10" fillId="5" borderId="29" xfId="0" applyFont="1" applyFill="1" applyBorder="1" applyAlignment="1" applyProtection="1">
      <alignment vertical="center"/>
      <protection locked="0"/>
    </xf>
    <xf numFmtId="0" fontId="10" fillId="5" borderId="0" xfId="0" applyFont="1" applyFill="1" applyAlignment="1" applyProtection="1">
      <alignment vertical="center"/>
      <protection locked="0"/>
    </xf>
    <xf numFmtId="3" fontId="0" fillId="23" borderId="16" xfId="0" applyNumberFormat="1" applyFill="1" applyBorder="1" applyAlignment="1">
      <alignment horizontal="center"/>
    </xf>
    <xf numFmtId="0" fontId="31" fillId="26" borderId="22" xfId="0" applyFont="1" applyFill="1" applyBorder="1" applyAlignment="1" applyProtection="1">
      <alignment horizontal="center"/>
      <protection locked="0"/>
    </xf>
    <xf numFmtId="0" fontId="13" fillId="5" borderId="28" xfId="0" applyFont="1" applyFill="1" applyBorder="1" applyAlignment="1">
      <alignment horizontal="right"/>
    </xf>
    <xf numFmtId="0" fontId="12" fillId="5" borderId="28" xfId="0" applyFont="1" applyFill="1" applyBorder="1" applyAlignment="1">
      <alignment horizontal="right"/>
    </xf>
    <xf numFmtId="0" fontId="16" fillId="5" borderId="25" xfId="0" applyFont="1" applyFill="1" applyBorder="1" applyAlignment="1">
      <alignment vertical="top"/>
    </xf>
    <xf numFmtId="3" fontId="31" fillId="16" borderId="16" xfId="0" applyNumberFormat="1" applyFont="1" applyFill="1" applyBorder="1" applyAlignment="1">
      <alignment horizontal="center" vertical="center"/>
    </xf>
    <xf numFmtId="0" fontId="29" fillId="5" borderId="0" xfId="1" applyFont="1" applyFill="1"/>
    <xf numFmtId="0" fontId="29" fillId="5" borderId="0" xfId="0" applyFont="1" applyFill="1"/>
    <xf numFmtId="0" fontId="28" fillId="5" borderId="0" xfId="0" applyFont="1" applyFill="1" applyAlignment="1">
      <alignment vertical="center" wrapText="1"/>
    </xf>
    <xf numFmtId="0" fontId="28" fillId="5" borderId="0" xfId="0" applyFont="1" applyFill="1" applyAlignment="1">
      <alignment vertical="center"/>
    </xf>
    <xf numFmtId="1" fontId="0" fillId="5" borderId="0" xfId="0" applyNumberFormat="1" applyFill="1" applyAlignment="1" applyProtection="1">
      <alignment horizontal="center" vertical="center"/>
      <protection locked="0"/>
    </xf>
    <xf numFmtId="0" fontId="31" fillId="5" borderId="0" xfId="0" applyFont="1" applyFill="1" applyAlignment="1" applyProtection="1">
      <alignment horizontal="center" vertical="center"/>
      <protection locked="0"/>
    </xf>
    <xf numFmtId="3" fontId="31" fillId="5" borderId="0" xfId="0" applyNumberFormat="1" applyFont="1" applyFill="1" applyAlignment="1">
      <alignment horizontal="center"/>
    </xf>
    <xf numFmtId="0" fontId="10" fillId="5" borderId="0" xfId="0" quotePrefix="1" applyFont="1" applyFill="1" applyAlignment="1">
      <alignment vertical="top" wrapText="1"/>
    </xf>
    <xf numFmtId="0" fontId="10" fillId="5" borderId="0" xfId="0" applyFont="1" applyFill="1" applyAlignment="1">
      <alignment vertical="top" wrapText="1"/>
    </xf>
    <xf numFmtId="0" fontId="0" fillId="5" borderId="0" xfId="0" applyFill="1" applyAlignment="1" applyProtection="1">
      <alignment horizontal="center" vertical="center"/>
      <protection locked="0"/>
    </xf>
    <xf numFmtId="0" fontId="16" fillId="5" borderId="0" xfId="0" applyFont="1" applyFill="1" applyAlignment="1">
      <alignment vertical="top"/>
    </xf>
    <xf numFmtId="0" fontId="15" fillId="5" borderId="0" xfId="0" applyFont="1" applyFill="1" applyProtection="1">
      <protection locked="0"/>
    </xf>
    <xf numFmtId="0" fontId="53" fillId="31" borderId="32" xfId="0" applyFont="1" applyFill="1" applyBorder="1" applyAlignment="1" applyProtection="1">
      <alignment horizontal="center" vertical="center"/>
      <protection locked="0"/>
    </xf>
    <xf numFmtId="3" fontId="0" fillId="31" borderId="32" xfId="0" applyNumberFormat="1" applyFill="1" applyBorder="1" applyAlignment="1" applyProtection="1">
      <alignment horizontal="center" vertical="center"/>
      <protection locked="0"/>
    </xf>
    <xf numFmtId="0" fontId="57" fillId="32" borderId="32" xfId="0" applyFont="1" applyFill="1" applyBorder="1" applyAlignment="1" applyProtection="1">
      <alignment horizontal="center" vertical="center"/>
      <protection locked="0"/>
    </xf>
    <xf numFmtId="0" fontId="58" fillId="31" borderId="32" xfId="0" applyFont="1" applyFill="1" applyBorder="1" applyAlignment="1" applyProtection="1">
      <alignment horizontal="center" vertical="center"/>
      <protection locked="0"/>
    </xf>
    <xf numFmtId="3" fontId="0" fillId="31" borderId="35" xfId="0" applyNumberFormat="1" applyFill="1" applyBorder="1" applyAlignment="1" applyProtection="1">
      <alignment horizontal="center" vertical="center"/>
      <protection locked="0"/>
    </xf>
    <xf numFmtId="3" fontId="0" fillId="31" borderId="16" xfId="0" applyNumberFormat="1" applyFill="1" applyBorder="1" applyAlignment="1" applyProtection="1">
      <alignment horizontal="center" vertical="center"/>
      <protection locked="0"/>
    </xf>
    <xf numFmtId="1" fontId="0" fillId="31" borderId="16" xfId="0" applyNumberFormat="1" applyFill="1" applyBorder="1" applyAlignment="1" applyProtection="1">
      <alignment horizontal="center" vertical="center"/>
      <protection locked="0"/>
    </xf>
    <xf numFmtId="3" fontId="0" fillId="31" borderId="1" xfId="0" applyNumberFormat="1" applyFill="1" applyBorder="1" applyAlignment="1" applyProtection="1">
      <alignment horizontal="center" vertical="center"/>
      <protection locked="0"/>
    </xf>
    <xf numFmtId="0" fontId="0" fillId="31" borderId="16" xfId="0" applyFill="1" applyBorder="1" applyAlignment="1" applyProtection="1">
      <alignment horizontal="center" vertical="center"/>
      <protection locked="0"/>
    </xf>
    <xf numFmtId="0" fontId="18" fillId="34" borderId="0" xfId="0" applyFont="1" applyFill="1" applyAlignment="1" applyProtection="1">
      <alignment horizontal="left" vertical="center" wrapText="1"/>
      <protection hidden="1"/>
    </xf>
    <xf numFmtId="0" fontId="11" fillId="34" borderId="0" xfId="0" applyFont="1" applyFill="1"/>
    <xf numFmtId="0" fontId="0" fillId="34" borderId="0" xfId="0" applyFill="1"/>
    <xf numFmtId="2" fontId="0" fillId="5" borderId="0" xfId="0" applyNumberFormat="1" applyFill="1" applyAlignment="1">
      <alignment horizontal="left"/>
    </xf>
    <xf numFmtId="0" fontId="11" fillId="23" borderId="25" xfId="1" applyFont="1" applyFill="1" applyBorder="1" applyAlignment="1" applyProtection="1">
      <alignment vertical="center" wrapText="1"/>
    </xf>
    <xf numFmtId="0" fontId="11" fillId="23" borderId="18" xfId="1" applyFont="1" applyFill="1" applyBorder="1" applyAlignment="1" applyProtection="1">
      <alignment vertical="center" wrapText="1"/>
    </xf>
    <xf numFmtId="0" fontId="11" fillId="23" borderId="19" xfId="1" applyFont="1" applyFill="1" applyBorder="1" applyAlignment="1" applyProtection="1">
      <alignment vertical="center" wrapText="1"/>
    </xf>
    <xf numFmtId="0" fontId="0" fillId="35" borderId="0" xfId="0" applyFill="1"/>
    <xf numFmtId="0" fontId="0" fillId="10" borderId="0" xfId="0" applyFill="1" applyAlignment="1">
      <alignment horizontal="center"/>
    </xf>
    <xf numFmtId="0" fontId="10" fillId="5" borderId="0" xfId="0" applyFont="1" applyFill="1" applyAlignment="1" applyProtection="1">
      <alignment horizontal="left" vertical="top"/>
      <protection locked="0"/>
    </xf>
    <xf numFmtId="0" fontId="0" fillId="9" borderId="0" xfId="0" applyFill="1" applyAlignment="1">
      <alignment horizontal="center"/>
    </xf>
    <xf numFmtId="0" fontId="32" fillId="14" borderId="0" xfId="0" applyFont="1" applyFill="1" applyAlignment="1">
      <alignment vertical="center"/>
    </xf>
    <xf numFmtId="0" fontId="0" fillId="14" borderId="0" xfId="0" applyFill="1"/>
    <xf numFmtId="0" fontId="9" fillId="5" borderId="0" xfId="0" applyFont="1" applyFill="1"/>
    <xf numFmtId="0" fontId="10" fillId="5" borderId="0" xfId="0" applyFont="1" applyFill="1"/>
    <xf numFmtId="0" fontId="2" fillId="5" borderId="0" xfId="0" applyFont="1" applyFill="1" applyAlignment="1">
      <alignment horizontal="center" vertical="center"/>
    </xf>
    <xf numFmtId="0" fontId="0" fillId="24" borderId="0" xfId="0" applyFill="1"/>
    <xf numFmtId="0" fontId="0" fillId="25" borderId="0" xfId="0" applyFill="1"/>
    <xf numFmtId="0" fontId="12" fillId="5" borderId="17" xfId="0" applyFont="1" applyFill="1" applyBorder="1" applyAlignment="1">
      <alignment horizontal="right" vertical="top"/>
    </xf>
    <xf numFmtId="0" fontId="53" fillId="25" borderId="0" xfId="0" applyFont="1" applyFill="1" applyAlignment="1">
      <alignment horizontal="center" vertical="center"/>
    </xf>
    <xf numFmtId="0" fontId="53" fillId="25" borderId="0" xfId="0" applyFont="1" applyFill="1" applyAlignment="1">
      <alignment horizontal="left" vertical="top"/>
    </xf>
    <xf numFmtId="0" fontId="0" fillId="5" borderId="18" xfId="0" applyFill="1" applyBorder="1"/>
    <xf numFmtId="0" fontId="10" fillId="5" borderId="18" xfId="0" applyFont="1" applyFill="1" applyBorder="1" applyAlignment="1">
      <alignment horizontal="center" vertical="top"/>
    </xf>
    <xf numFmtId="0" fontId="10" fillId="5" borderId="19" xfId="0" applyFont="1" applyFill="1" applyBorder="1" applyAlignment="1">
      <alignment horizontal="center" vertical="top"/>
    </xf>
    <xf numFmtId="0" fontId="28" fillId="5" borderId="0" xfId="0" applyFont="1" applyFill="1" applyAlignment="1">
      <alignment horizontal="center" vertical="center" wrapText="1"/>
    </xf>
    <xf numFmtId="0" fontId="55" fillId="25" borderId="0" xfId="0" applyFont="1" applyFill="1" applyAlignment="1">
      <alignment horizontal="left" vertical="top" wrapText="1"/>
    </xf>
    <xf numFmtId="0" fontId="1" fillId="25" borderId="0" xfId="0" applyFont="1" applyFill="1" applyAlignment="1">
      <alignment horizontal="left" vertical="top" wrapText="1"/>
    </xf>
    <xf numFmtId="0" fontId="31" fillId="5" borderId="0" xfId="0" applyFont="1" applyFill="1" applyAlignment="1">
      <alignment horizontal="center" vertical="center"/>
    </xf>
    <xf numFmtId="0" fontId="2" fillId="0" borderId="18" xfId="0" applyFont="1" applyBorder="1" applyAlignment="1">
      <alignment horizontal="center" vertical="center"/>
    </xf>
    <xf numFmtId="167" fontId="0" fillId="11" borderId="32" xfId="3" applyNumberFormat="1" applyFont="1" applyFill="1" applyBorder="1" applyAlignment="1" applyProtection="1">
      <alignment horizontal="right" vertical="center"/>
    </xf>
    <xf numFmtId="3" fontId="0" fillId="5" borderId="0" xfId="0" applyNumberFormat="1" applyFill="1" applyAlignment="1">
      <alignment horizontal="center" vertical="center"/>
    </xf>
    <xf numFmtId="0" fontId="10" fillId="5" borderId="0" xfId="0" applyFont="1" applyFill="1" applyAlignment="1">
      <alignment horizontal="center"/>
    </xf>
    <xf numFmtId="0" fontId="10" fillId="5" borderId="29" xfId="0" applyFont="1" applyFill="1" applyBorder="1" applyAlignment="1">
      <alignment horizontal="center"/>
    </xf>
    <xf numFmtId="0" fontId="2" fillId="0" borderId="20" xfId="0" applyFont="1" applyBorder="1" applyAlignment="1">
      <alignment horizontal="center" vertical="center"/>
    </xf>
    <xf numFmtId="0" fontId="10" fillId="5" borderId="28" xfId="0" applyFont="1" applyFill="1" applyBorder="1" applyAlignment="1">
      <alignment horizontal="center"/>
    </xf>
    <xf numFmtId="0" fontId="10" fillId="5" borderId="0" xfId="0" applyFont="1" applyFill="1" applyAlignment="1">
      <alignment horizontal="left"/>
    </xf>
    <xf numFmtId="0" fontId="10" fillId="5" borderId="29" xfId="0" applyFont="1" applyFill="1" applyBorder="1" applyAlignment="1">
      <alignment horizontal="left"/>
    </xf>
    <xf numFmtId="0" fontId="58" fillId="25" borderId="0" xfId="0" applyFont="1" applyFill="1" applyAlignment="1">
      <alignment horizontal="center" vertical="center"/>
    </xf>
    <xf numFmtId="0" fontId="12" fillId="5" borderId="18" xfId="0" applyFont="1" applyFill="1" applyBorder="1" applyAlignment="1">
      <alignment horizontal="center" wrapText="1"/>
    </xf>
    <xf numFmtId="0" fontId="0" fillId="5" borderId="29" xfId="0" applyFill="1" applyBorder="1" applyAlignment="1">
      <alignment horizontal="left"/>
    </xf>
    <xf numFmtId="0" fontId="54" fillId="5" borderId="28" xfId="0" applyFont="1" applyFill="1" applyBorder="1" applyAlignment="1">
      <alignment horizontal="center"/>
    </xf>
    <xf numFmtId="0" fontId="0" fillId="5" borderId="29" xfId="0" applyFill="1" applyBorder="1" applyAlignment="1">
      <alignment horizontal="left" vertical="top" wrapText="1"/>
    </xf>
    <xf numFmtId="0" fontId="54" fillId="5" borderId="33" xfId="0" applyFont="1" applyFill="1" applyBorder="1" applyAlignment="1">
      <alignment horizontal="center"/>
    </xf>
    <xf numFmtId="0" fontId="16" fillId="5" borderId="15" xfId="0" applyFont="1" applyFill="1" applyBorder="1" applyAlignment="1">
      <alignment vertical="top"/>
    </xf>
    <xf numFmtId="0" fontId="0" fillId="5" borderId="15" xfId="0" applyFill="1" applyBorder="1" applyAlignment="1">
      <alignment horizontal="center"/>
    </xf>
    <xf numFmtId="0" fontId="15" fillId="5" borderId="15" xfId="0" applyFont="1" applyFill="1" applyBorder="1" applyAlignment="1">
      <alignment horizontal="left"/>
    </xf>
    <xf numFmtId="0" fontId="0" fillId="5" borderId="34" xfId="0" applyFill="1" applyBorder="1" applyAlignment="1">
      <alignment horizontal="left"/>
    </xf>
    <xf numFmtId="0" fontId="2" fillId="0" borderId="23" xfId="0" applyFont="1" applyBorder="1" applyAlignment="1">
      <alignment horizontal="center" vertical="center"/>
    </xf>
    <xf numFmtId="0" fontId="12" fillId="5" borderId="14" xfId="0" applyFont="1" applyFill="1" applyBorder="1" applyAlignment="1">
      <alignment horizontal="center" wrapText="1"/>
    </xf>
    <xf numFmtId="0" fontId="10" fillId="5" borderId="14" xfId="0" applyFont="1" applyFill="1" applyBorder="1" applyAlignment="1">
      <alignment horizontal="left"/>
    </xf>
    <xf numFmtId="0" fontId="10" fillId="5" borderId="46" xfId="0" applyFont="1" applyFill="1" applyBorder="1" applyAlignment="1">
      <alignment horizontal="left"/>
    </xf>
    <xf numFmtId="1" fontId="59" fillId="5" borderId="0" xfId="0" applyNumberFormat="1" applyFont="1" applyFill="1" applyAlignment="1">
      <alignment vertical="center"/>
    </xf>
    <xf numFmtId="0" fontId="49" fillId="25" borderId="0" xfId="1" applyFont="1" applyFill="1" applyProtection="1"/>
    <xf numFmtId="0" fontId="29" fillId="21" borderId="0" xfId="1" applyFont="1" applyFill="1" applyProtection="1"/>
    <xf numFmtId="0" fontId="29" fillId="25" borderId="0" xfId="0" applyFont="1" applyFill="1"/>
    <xf numFmtId="0" fontId="60" fillId="5" borderId="0" xfId="0" applyFont="1" applyFill="1"/>
    <xf numFmtId="0" fontId="61" fillId="5" borderId="0" xfId="0" applyFont="1" applyFill="1"/>
    <xf numFmtId="0" fontId="40" fillId="0" borderId="0" xfId="0" applyFont="1" applyAlignment="1">
      <alignment horizontal="center" vertical="center"/>
    </xf>
    <xf numFmtId="0" fontId="11" fillId="0" borderId="0" xfId="0" applyFont="1" applyAlignment="1">
      <alignment horizontal="left" vertical="center" wrapText="1"/>
    </xf>
    <xf numFmtId="0" fontId="2" fillId="5" borderId="0" xfId="0" applyFont="1" applyFill="1" applyAlignment="1">
      <alignment horizontal="left" vertical="center" wrapText="1"/>
    </xf>
    <xf numFmtId="0" fontId="2" fillId="25" borderId="0" xfId="0" applyFont="1" applyFill="1" applyAlignment="1">
      <alignment horizontal="center" wrapText="1"/>
    </xf>
    <xf numFmtId="0" fontId="0" fillId="5" borderId="0" xfId="0" applyFill="1" applyAlignment="1">
      <alignment horizontal="center"/>
    </xf>
    <xf numFmtId="0" fontId="10" fillId="5" borderId="29" xfId="0" applyFont="1" applyFill="1" applyBorder="1" applyAlignment="1" applyProtection="1">
      <alignment horizontal="center"/>
      <protection locked="0"/>
    </xf>
    <xf numFmtId="0" fontId="10" fillId="5" borderId="0" xfId="0" applyFont="1" applyFill="1" applyAlignment="1" applyProtection="1">
      <alignment horizontal="center"/>
      <protection locked="0"/>
    </xf>
    <xf numFmtId="14" fontId="0" fillId="5" borderId="0" xfId="0" applyNumberFormat="1" applyFill="1"/>
    <xf numFmtId="0" fontId="0" fillId="37" borderId="0" xfId="0" applyFill="1"/>
    <xf numFmtId="0" fontId="0" fillId="37" borderId="0" xfId="0" applyFill="1" applyAlignment="1">
      <alignment horizontal="center"/>
    </xf>
    <xf numFmtId="0" fontId="0" fillId="0" borderId="0" xfId="0" applyFill="1"/>
    <xf numFmtId="0" fontId="2" fillId="0" borderId="0" xfId="0" applyFont="1" applyFill="1"/>
    <xf numFmtId="0" fontId="40" fillId="0" borderId="0" xfId="0" applyFont="1" applyAlignment="1">
      <alignment horizontal="center" vertical="center"/>
    </xf>
    <xf numFmtId="0" fontId="42" fillId="15" borderId="0" xfId="0" applyFont="1" applyFill="1" applyAlignment="1">
      <alignment horizontal="left" vertical="center" wrapText="1"/>
    </xf>
    <xf numFmtId="0" fontId="34" fillId="0" borderId="0" xfId="0" applyFont="1" applyAlignment="1">
      <alignment horizontal="center" vertical="center"/>
    </xf>
    <xf numFmtId="0" fontId="11" fillId="0" borderId="0" xfId="0" applyFont="1" applyAlignment="1">
      <alignment horizontal="left" vertical="top" wrapText="1"/>
    </xf>
    <xf numFmtId="0" fontId="28" fillId="3" borderId="22" xfId="0" applyFont="1" applyFill="1" applyBorder="1" applyAlignment="1">
      <alignment horizontal="center" vertical="center"/>
    </xf>
    <xf numFmtId="0" fontId="28" fillId="3" borderId="23" xfId="0" applyFont="1" applyFill="1" applyBorder="1" applyAlignment="1">
      <alignment horizontal="center" vertical="center"/>
    </xf>
    <xf numFmtId="0" fontId="28" fillId="3" borderId="24" xfId="0" applyFont="1" applyFill="1" applyBorder="1" applyAlignment="1">
      <alignment horizontal="center" vertical="center"/>
    </xf>
    <xf numFmtId="0" fontId="6" fillId="3" borderId="28" xfId="1" applyFill="1" applyBorder="1" applyAlignment="1">
      <alignment horizontal="left" vertical="center" wrapText="1"/>
    </xf>
    <xf numFmtId="0" fontId="6" fillId="3" borderId="0" xfId="1" applyFill="1" applyBorder="1" applyAlignment="1">
      <alignment horizontal="left" vertical="center" wrapText="1"/>
    </xf>
    <xf numFmtId="0" fontId="6" fillId="3" borderId="29" xfId="1" applyFill="1" applyBorder="1" applyAlignment="1">
      <alignment horizontal="left" vertical="center" wrapText="1"/>
    </xf>
    <xf numFmtId="0" fontId="6" fillId="3" borderId="25" xfId="1" applyFill="1" applyBorder="1" applyAlignment="1">
      <alignment horizontal="left" vertical="center" wrapText="1"/>
    </xf>
    <xf numFmtId="0" fontId="6" fillId="3" borderId="18" xfId="1" applyFill="1" applyBorder="1" applyAlignment="1">
      <alignment horizontal="left" vertical="center" wrapText="1"/>
    </xf>
    <xf numFmtId="0" fontId="6" fillId="3" borderId="19" xfId="1" applyFill="1" applyBorder="1" applyAlignment="1">
      <alignment horizontal="left" vertical="center" wrapText="1"/>
    </xf>
    <xf numFmtId="0" fontId="11" fillId="0" borderId="28" xfId="0" applyFont="1" applyBorder="1" applyAlignment="1">
      <alignment horizontal="left" vertical="top" wrapText="1"/>
    </xf>
    <xf numFmtId="0" fontId="11" fillId="0" borderId="29" xfId="0" applyFont="1" applyBorder="1" applyAlignment="1">
      <alignment horizontal="left" vertical="top" wrapText="1"/>
    </xf>
    <xf numFmtId="0" fontId="11" fillId="0" borderId="28" xfId="0" applyFont="1" applyBorder="1" applyAlignment="1">
      <alignment horizontal="left" vertical="center" wrapText="1"/>
    </xf>
    <xf numFmtId="0" fontId="11" fillId="0" borderId="0" xfId="0" applyFont="1" applyAlignment="1">
      <alignment horizontal="left" vertical="center" wrapText="1"/>
    </xf>
    <xf numFmtId="0" fontId="11" fillId="0" borderId="29" xfId="0" applyFont="1" applyBorder="1" applyAlignment="1">
      <alignment horizontal="left" vertical="center" wrapText="1"/>
    </xf>
    <xf numFmtId="0" fontId="11" fillId="0" borderId="25" xfId="0" applyFont="1" applyBorder="1" applyAlignment="1">
      <alignment horizontal="left" vertical="top" wrapText="1"/>
    </xf>
    <xf numFmtId="0" fontId="11" fillId="0" borderId="18" xfId="0" applyFont="1" applyBorder="1" applyAlignment="1">
      <alignment horizontal="left" vertical="top" wrapText="1"/>
    </xf>
    <xf numFmtId="0" fontId="11" fillId="0" borderId="19" xfId="0" applyFont="1" applyBorder="1" applyAlignment="1">
      <alignment horizontal="left" vertical="top" wrapText="1"/>
    </xf>
    <xf numFmtId="0" fontId="40" fillId="0" borderId="22" xfId="0" applyFont="1" applyBorder="1" applyAlignment="1">
      <alignment horizontal="center" vertical="center"/>
    </xf>
    <xf numFmtId="0" fontId="40" fillId="0" borderId="23" xfId="0" applyFont="1" applyBorder="1" applyAlignment="1">
      <alignment horizontal="center" vertical="center"/>
    </xf>
    <xf numFmtId="0" fontId="39" fillId="0" borderId="0" xfId="0" quotePrefix="1" applyFont="1" applyAlignment="1">
      <alignment horizontal="center"/>
    </xf>
    <xf numFmtId="0" fontId="31" fillId="26" borderId="28" xfId="0" applyFont="1" applyFill="1" applyBorder="1" applyAlignment="1">
      <alignment horizontal="center"/>
    </xf>
    <xf numFmtId="0" fontId="31" fillId="26" borderId="0" xfId="0" applyFont="1" applyFill="1" applyAlignment="1">
      <alignment horizontal="center"/>
    </xf>
    <xf numFmtId="0" fontId="70" fillId="27" borderId="18" xfId="0" applyFont="1" applyFill="1" applyBorder="1" applyAlignment="1">
      <alignment horizontal="left" vertical="top"/>
    </xf>
    <xf numFmtId="0" fontId="2" fillId="22" borderId="23" xfId="0" applyFont="1" applyFill="1" applyBorder="1" applyAlignment="1">
      <alignment horizontal="center" wrapText="1"/>
    </xf>
    <xf numFmtId="0" fontId="2" fillId="22" borderId="0" xfId="0" applyFont="1" applyFill="1" applyAlignment="1">
      <alignment horizontal="center" wrapText="1"/>
    </xf>
    <xf numFmtId="0" fontId="2" fillId="22" borderId="24" xfId="0" applyFont="1" applyFill="1" applyBorder="1" applyAlignment="1">
      <alignment horizontal="center" wrapText="1"/>
    </xf>
    <xf numFmtId="0" fontId="2" fillId="22" borderId="29" xfId="0" applyFont="1" applyFill="1" applyBorder="1" applyAlignment="1">
      <alignment horizontal="center" wrapText="1"/>
    </xf>
    <xf numFmtId="0" fontId="2" fillId="22" borderId="56" xfId="0" applyFont="1" applyFill="1" applyBorder="1" applyAlignment="1">
      <alignment horizontal="center" wrapText="1"/>
    </xf>
    <xf numFmtId="167" fontId="0" fillId="11" borderId="0" xfId="3" applyNumberFormat="1" applyFont="1" applyFill="1" applyAlignment="1">
      <alignment horizontal="center"/>
    </xf>
    <xf numFmtId="167" fontId="0" fillId="11" borderId="29" xfId="3" applyNumberFormat="1" applyFont="1" applyFill="1" applyBorder="1" applyAlignment="1">
      <alignment horizontal="center"/>
    </xf>
    <xf numFmtId="3" fontId="0" fillId="11" borderId="28" xfId="0" applyNumberFormat="1" applyFill="1" applyBorder="1" applyAlignment="1">
      <alignment horizontal="center"/>
    </xf>
    <xf numFmtId="0" fontId="0" fillId="11" borderId="29" xfId="0" applyFill="1" applyBorder="1" applyAlignment="1">
      <alignment horizontal="center"/>
    </xf>
    <xf numFmtId="164" fontId="0" fillId="11" borderId="28" xfId="0" applyNumberFormat="1" applyFill="1" applyBorder="1" applyAlignment="1">
      <alignment horizontal="center"/>
    </xf>
    <xf numFmtId="164" fontId="0" fillId="11" borderId="29" xfId="0" applyNumberFormat="1" applyFill="1" applyBorder="1" applyAlignment="1">
      <alignment horizontal="center"/>
    </xf>
    <xf numFmtId="0" fontId="2" fillId="10" borderId="22" xfId="0" applyFont="1" applyFill="1" applyBorder="1" applyAlignment="1">
      <alignment horizontal="center"/>
    </xf>
    <xf numFmtId="0" fontId="2" fillId="10" borderId="23" xfId="0" applyFont="1" applyFill="1" applyBorder="1" applyAlignment="1">
      <alignment horizontal="center"/>
    </xf>
    <xf numFmtId="0" fontId="65" fillId="5" borderId="0" xfId="0" applyFont="1" applyFill="1" applyAlignment="1">
      <alignment horizontal="center" vertical="center" wrapText="1"/>
    </xf>
    <xf numFmtId="0" fontId="28" fillId="22" borderId="22" xfId="0" applyFont="1" applyFill="1" applyBorder="1" applyAlignment="1">
      <alignment horizontal="center" vertical="center" wrapText="1"/>
    </xf>
    <xf numFmtId="0" fontId="28" fillId="22" borderId="23" xfId="0" applyFont="1" applyFill="1" applyBorder="1" applyAlignment="1">
      <alignment horizontal="center" vertical="center" wrapText="1"/>
    </xf>
    <xf numFmtId="0" fontId="28" fillId="22" borderId="24" xfId="0" applyFont="1" applyFill="1" applyBorder="1" applyAlignment="1">
      <alignment horizontal="center" vertical="center" wrapText="1"/>
    </xf>
    <xf numFmtId="0" fontId="28" fillId="22" borderId="28" xfId="0" applyFont="1" applyFill="1" applyBorder="1" applyAlignment="1">
      <alignment horizontal="center" vertical="center" wrapText="1"/>
    </xf>
    <xf numFmtId="0" fontId="28" fillId="22" borderId="0" xfId="0" applyFont="1" applyFill="1" applyAlignment="1">
      <alignment horizontal="center" vertical="center" wrapText="1"/>
    </xf>
    <xf numFmtId="0" fontId="28" fillId="22" borderId="29" xfId="0" applyFont="1" applyFill="1" applyBorder="1" applyAlignment="1">
      <alignment horizontal="center" vertical="center" wrapText="1"/>
    </xf>
    <xf numFmtId="0" fontId="28" fillId="22" borderId="25" xfId="0" applyFont="1" applyFill="1" applyBorder="1" applyAlignment="1">
      <alignment horizontal="center" vertical="center" wrapText="1"/>
    </xf>
    <xf numFmtId="0" fontId="28" fillId="22" borderId="18" xfId="0" applyFont="1" applyFill="1" applyBorder="1" applyAlignment="1">
      <alignment horizontal="center" vertical="center" wrapText="1"/>
    </xf>
    <xf numFmtId="0" fontId="28" fillId="22" borderId="19" xfId="0" applyFont="1" applyFill="1" applyBorder="1" applyAlignment="1">
      <alignment horizontal="center" vertical="center" wrapText="1"/>
    </xf>
    <xf numFmtId="0" fontId="2" fillId="36" borderId="0" xfId="0" applyFont="1" applyFill="1" applyAlignment="1">
      <alignment horizontal="center"/>
    </xf>
    <xf numFmtId="0" fontId="6" fillId="25" borderId="0" xfId="1" applyFill="1" applyAlignment="1" applyProtection="1">
      <alignment horizontal="center"/>
    </xf>
    <xf numFmtId="0" fontId="6" fillId="21" borderId="0" xfId="1" applyFill="1" applyAlignment="1" applyProtection="1">
      <alignment horizontal="center"/>
    </xf>
    <xf numFmtId="0" fontId="2" fillId="10" borderId="45" xfId="0" applyFont="1" applyFill="1" applyBorder="1" applyAlignment="1">
      <alignment horizontal="center"/>
    </xf>
    <xf numFmtId="0" fontId="2" fillId="10" borderId="14" xfId="0" applyFont="1" applyFill="1" applyBorder="1" applyAlignment="1">
      <alignment horizontal="center"/>
    </xf>
    <xf numFmtId="0" fontId="12" fillId="5" borderId="17" xfId="0" applyFont="1" applyFill="1" applyBorder="1" applyAlignment="1">
      <alignment horizontal="right" vertical="top" wrapText="1"/>
    </xf>
    <xf numFmtId="0" fontId="12" fillId="5" borderId="16" xfId="0" applyFont="1" applyFill="1" applyBorder="1" applyAlignment="1">
      <alignment horizontal="right" vertical="top" wrapText="1"/>
    </xf>
    <xf numFmtId="0" fontId="13" fillId="22" borderId="23" xfId="0" applyFont="1" applyFill="1" applyBorder="1" applyAlignment="1">
      <alignment horizontal="center" wrapText="1"/>
    </xf>
    <xf numFmtId="0" fontId="13" fillId="22" borderId="0" xfId="0" applyFont="1" applyFill="1" applyAlignment="1">
      <alignment horizontal="center" wrapText="1"/>
    </xf>
    <xf numFmtId="0" fontId="13" fillId="22" borderId="18" xfId="0" applyFont="1" applyFill="1" applyBorder="1" applyAlignment="1">
      <alignment horizontal="center" wrapText="1"/>
    </xf>
    <xf numFmtId="1" fontId="10" fillId="28" borderId="51" xfId="0" applyNumberFormat="1" applyFont="1" applyFill="1" applyBorder="1" applyAlignment="1">
      <alignment horizontal="center"/>
    </xf>
    <xf numFmtId="1" fontId="10" fillId="28" borderId="47" xfId="0" applyNumberFormat="1" applyFont="1" applyFill="1" applyBorder="1" applyAlignment="1">
      <alignment horizontal="center"/>
    </xf>
    <xf numFmtId="1" fontId="10" fillId="33" borderId="51" xfId="0" applyNumberFormat="1" applyFont="1" applyFill="1" applyBorder="1" applyAlignment="1">
      <alignment horizontal="center"/>
    </xf>
    <xf numFmtId="0" fontId="10" fillId="5" borderId="0" xfId="0" quotePrefix="1" applyFont="1" applyFill="1" applyAlignment="1">
      <alignment horizontal="left" vertical="top" wrapText="1"/>
    </xf>
    <xf numFmtId="0" fontId="10" fillId="5" borderId="29" xfId="0" quotePrefix="1" applyFont="1" applyFill="1" applyBorder="1" applyAlignment="1">
      <alignment horizontal="left" vertical="top" wrapText="1"/>
    </xf>
    <xf numFmtId="0" fontId="10" fillId="5" borderId="15" xfId="0" quotePrefix="1" applyFont="1" applyFill="1" applyBorder="1" applyAlignment="1">
      <alignment horizontal="left" vertical="top" wrapText="1"/>
    </xf>
    <xf numFmtId="0" fontId="10" fillId="5" borderId="34" xfId="0" quotePrefix="1" applyFont="1" applyFill="1" applyBorder="1" applyAlignment="1">
      <alignment horizontal="left" vertical="top" wrapText="1"/>
    </xf>
    <xf numFmtId="0" fontId="10" fillId="5" borderId="0" xfId="0" applyFont="1" applyFill="1" applyAlignment="1">
      <alignment horizontal="left" vertical="top" wrapText="1"/>
    </xf>
    <xf numFmtId="0" fontId="10" fillId="5" borderId="29" xfId="0" applyFont="1" applyFill="1" applyBorder="1" applyAlignment="1">
      <alignment horizontal="left" vertical="top"/>
    </xf>
    <xf numFmtId="0" fontId="10" fillId="5" borderId="0" xfId="0" applyFont="1" applyFill="1" applyAlignment="1">
      <alignment horizontal="left" vertical="top"/>
    </xf>
    <xf numFmtId="0" fontId="0" fillId="5" borderId="29" xfId="0" applyFill="1" applyBorder="1" applyAlignment="1">
      <alignment horizontal="left" wrapText="1"/>
    </xf>
    <xf numFmtId="0" fontId="0" fillId="5" borderId="0" xfId="0" applyFill="1" applyAlignment="1">
      <alignment horizontal="left" wrapText="1"/>
    </xf>
    <xf numFmtId="0" fontId="11" fillId="23" borderId="28" xfId="1" applyFont="1" applyFill="1" applyBorder="1" applyAlignment="1" applyProtection="1">
      <alignment horizontal="center" vertical="center" wrapText="1"/>
    </xf>
    <xf numFmtId="0" fontId="11" fillId="23" borderId="0" xfId="1" applyFont="1" applyFill="1" applyBorder="1" applyAlignment="1" applyProtection="1">
      <alignment horizontal="center" vertical="center" wrapText="1"/>
    </xf>
    <xf numFmtId="0" fontId="11" fillId="23" borderId="29" xfId="1" applyFont="1" applyFill="1" applyBorder="1" applyAlignment="1" applyProtection="1">
      <alignment horizontal="center" vertical="center" wrapText="1"/>
    </xf>
    <xf numFmtId="0" fontId="69" fillId="23" borderId="28" xfId="1" applyFont="1" applyFill="1" applyBorder="1" applyAlignment="1" applyProtection="1">
      <alignment horizontal="center" vertical="center" wrapText="1"/>
    </xf>
    <xf numFmtId="0" fontId="69" fillId="23" borderId="0" xfId="1" applyFont="1" applyFill="1" applyAlignment="1" applyProtection="1">
      <alignment horizontal="center" vertical="center" wrapText="1"/>
    </xf>
    <xf numFmtId="0" fontId="69" fillId="23" borderId="29" xfId="1" applyFont="1" applyFill="1" applyBorder="1" applyAlignment="1" applyProtection="1">
      <alignment horizontal="center" vertical="center" wrapText="1"/>
    </xf>
    <xf numFmtId="0" fontId="11" fillId="23" borderId="28" xfId="1" applyFont="1" applyFill="1" applyBorder="1" applyAlignment="1" applyProtection="1">
      <alignment horizontal="center" vertical="center"/>
    </xf>
    <xf numFmtId="0" fontId="11" fillId="23" borderId="0" xfId="1" applyFont="1" applyFill="1" applyAlignment="1" applyProtection="1">
      <alignment horizontal="center" vertical="center"/>
    </xf>
    <xf numFmtId="0" fontId="11" fillId="23" borderId="29" xfId="1" applyFont="1" applyFill="1" applyBorder="1" applyAlignment="1" applyProtection="1">
      <alignment horizontal="center" vertical="center"/>
    </xf>
    <xf numFmtId="166" fontId="0" fillId="23" borderId="25" xfId="2" applyNumberFormat="1" applyFont="1" applyFill="1" applyBorder="1" applyAlignment="1" applyProtection="1">
      <alignment horizontal="center"/>
    </xf>
    <xf numFmtId="166" fontId="0" fillId="23" borderId="18" xfId="2" applyNumberFormat="1" applyFont="1" applyFill="1" applyBorder="1" applyAlignment="1" applyProtection="1">
      <alignment horizontal="center"/>
    </xf>
    <xf numFmtId="165" fontId="0" fillId="23" borderId="18" xfId="2" applyNumberFormat="1" applyFont="1" applyFill="1" applyBorder="1" applyAlignment="1" applyProtection="1">
      <alignment horizontal="center"/>
    </xf>
    <xf numFmtId="165" fontId="0" fillId="23" borderId="19" xfId="2" applyNumberFormat="1" applyFont="1" applyFill="1" applyBorder="1" applyAlignment="1" applyProtection="1">
      <alignment horizontal="center"/>
    </xf>
    <xf numFmtId="0" fontId="1" fillId="15" borderId="22" xfId="0" applyFont="1" applyFill="1" applyBorder="1" applyAlignment="1">
      <alignment horizontal="center"/>
    </xf>
    <xf numFmtId="0" fontId="1" fillId="15" borderId="23" xfId="0" applyFont="1" applyFill="1" applyBorder="1" applyAlignment="1">
      <alignment horizontal="center"/>
    </xf>
    <xf numFmtId="0" fontId="1" fillId="15" borderId="24" xfId="0" applyFont="1" applyFill="1" applyBorder="1" applyAlignment="1">
      <alignment horizontal="center"/>
    </xf>
    <xf numFmtId="0" fontId="72" fillId="14" borderId="28" xfId="0" applyFont="1" applyFill="1" applyBorder="1" applyAlignment="1">
      <alignment horizontal="center" vertical="center"/>
    </xf>
    <xf numFmtId="0" fontId="72" fillId="14" borderId="0" xfId="0" applyFont="1" applyFill="1" applyAlignment="1">
      <alignment horizontal="center" vertical="center"/>
    </xf>
    <xf numFmtId="0" fontId="0" fillId="5" borderId="0" xfId="0" applyFill="1" applyAlignment="1">
      <alignment horizontal="center" wrapText="1"/>
    </xf>
    <xf numFmtId="0" fontId="1" fillId="14" borderId="28" xfId="0" applyFont="1" applyFill="1" applyBorder="1" applyAlignment="1">
      <alignment horizontal="center" vertical="center"/>
    </xf>
    <xf numFmtId="0" fontId="1" fillId="14" borderId="0" xfId="0" applyFont="1" applyFill="1" applyAlignment="1">
      <alignment horizontal="center" vertical="center"/>
    </xf>
    <xf numFmtId="44" fontId="27" fillId="23" borderId="39" xfId="2" applyFont="1" applyFill="1" applyBorder="1" applyAlignment="1" applyProtection="1">
      <alignment horizontal="center"/>
    </xf>
    <xf numFmtId="44" fontId="27" fillId="23" borderId="29" xfId="2" applyFont="1" applyFill="1" applyBorder="1" applyAlignment="1" applyProtection="1">
      <alignment horizontal="center"/>
    </xf>
    <xf numFmtId="0" fontId="11" fillId="25" borderId="35" xfId="0" applyFont="1" applyFill="1" applyBorder="1" applyAlignment="1">
      <alignment horizontal="left"/>
    </xf>
    <xf numFmtId="0" fontId="11" fillId="25" borderId="32" xfId="0" applyFont="1" applyFill="1" applyBorder="1" applyAlignment="1">
      <alignment horizontal="left"/>
    </xf>
    <xf numFmtId="0" fontId="0" fillId="31" borderId="40" xfId="0" applyFill="1" applyBorder="1" applyAlignment="1" applyProtection="1">
      <alignment horizontal="center"/>
      <protection locked="0"/>
    </xf>
    <xf numFmtId="0" fontId="0" fillId="31" borderId="42" xfId="0" applyFill="1" applyBorder="1" applyAlignment="1" applyProtection="1">
      <alignment horizontal="center"/>
      <protection locked="0"/>
    </xf>
    <xf numFmtId="14" fontId="0" fillId="31" borderId="40" xfId="0" applyNumberFormat="1" applyFill="1" applyBorder="1" applyAlignment="1" applyProtection="1">
      <alignment horizontal="center"/>
      <protection locked="0"/>
    </xf>
    <xf numFmtId="0" fontId="0" fillId="31" borderId="52" xfId="0" applyFill="1" applyBorder="1" applyAlignment="1" applyProtection="1">
      <alignment horizontal="center"/>
      <protection locked="0"/>
    </xf>
    <xf numFmtId="0" fontId="0" fillId="31" borderId="53" xfId="0" applyFill="1" applyBorder="1" applyAlignment="1" applyProtection="1">
      <alignment horizontal="center"/>
      <protection locked="0"/>
    </xf>
    <xf numFmtId="0" fontId="11" fillId="31" borderId="57" xfId="0" applyFont="1" applyFill="1" applyBorder="1" applyAlignment="1" applyProtection="1">
      <alignment horizontal="center"/>
      <protection locked="0"/>
    </xf>
    <xf numFmtId="0" fontId="11" fillId="31" borderId="28" xfId="0" applyFont="1" applyFill="1" applyBorder="1" applyAlignment="1" applyProtection="1">
      <alignment horizontal="center"/>
      <protection locked="0"/>
    </xf>
    <xf numFmtId="0" fontId="10" fillId="5" borderId="0" xfId="0" applyFont="1" applyFill="1" applyAlignment="1">
      <alignment horizontal="center" vertical="top"/>
    </xf>
    <xf numFmtId="0" fontId="10" fillId="5" borderId="29" xfId="0" applyFont="1" applyFill="1" applyBorder="1" applyAlignment="1">
      <alignment horizontal="center" vertical="top"/>
    </xf>
    <xf numFmtId="0" fontId="3" fillId="14" borderId="44" xfId="0" applyFont="1" applyFill="1" applyBorder="1" applyAlignment="1">
      <alignment horizontal="center" vertical="top" wrapText="1"/>
    </xf>
    <xf numFmtId="0" fontId="3" fillId="14" borderId="0" xfId="0" applyFont="1" applyFill="1" applyAlignment="1">
      <alignment horizontal="center" vertical="top" wrapText="1"/>
    </xf>
    <xf numFmtId="0" fontId="23" fillId="13" borderId="2" xfId="0" applyFont="1" applyFill="1" applyBorder="1" applyAlignment="1">
      <alignment horizontal="left" vertical="center"/>
    </xf>
    <xf numFmtId="0" fontId="23" fillId="13" borderId="14" xfId="0" applyFont="1" applyFill="1" applyBorder="1" applyAlignment="1">
      <alignment horizontal="left" vertical="center"/>
    </xf>
    <xf numFmtId="0" fontId="23" fillId="13" borderId="3" xfId="0" applyFont="1" applyFill="1" applyBorder="1" applyAlignment="1">
      <alignment horizontal="left" vertical="center"/>
    </xf>
    <xf numFmtId="0" fontId="33" fillId="14" borderId="0" xfId="0" applyFont="1" applyFill="1" applyAlignment="1">
      <alignment horizontal="center"/>
    </xf>
    <xf numFmtId="0" fontId="32" fillId="14" borderId="0" xfId="0" applyFont="1" applyFill="1" applyAlignment="1">
      <alignment horizontal="center" vertical="center" wrapText="1"/>
    </xf>
    <xf numFmtId="0" fontId="32" fillId="14" borderId="43" xfId="0" applyFont="1" applyFill="1" applyBorder="1" applyAlignment="1">
      <alignment horizontal="center" vertical="center" wrapText="1"/>
    </xf>
    <xf numFmtId="0" fontId="72" fillId="15" borderId="48" xfId="0" applyFont="1" applyFill="1" applyBorder="1" applyAlignment="1">
      <alignment horizontal="center"/>
    </xf>
    <xf numFmtId="0" fontId="72" fillId="15" borderId="49" xfId="0" applyFont="1" applyFill="1" applyBorder="1" applyAlignment="1">
      <alignment horizontal="center"/>
    </xf>
    <xf numFmtId="0" fontId="72" fillId="15" borderId="50" xfId="0" applyFont="1" applyFill="1" applyBorder="1" applyAlignment="1">
      <alignment horizontal="center"/>
    </xf>
    <xf numFmtId="0" fontId="74" fillId="31" borderId="40" xfId="0" applyFont="1" applyFill="1" applyBorder="1" applyAlignment="1" applyProtection="1">
      <alignment horizontal="center"/>
      <protection locked="0"/>
    </xf>
    <xf numFmtId="0" fontId="74" fillId="31" borderId="42" xfId="0" applyFont="1" applyFill="1" applyBorder="1" applyAlignment="1" applyProtection="1">
      <alignment horizontal="center"/>
      <protection locked="0"/>
    </xf>
    <xf numFmtId="0" fontId="73" fillId="25" borderId="35" xfId="0" applyFont="1" applyFill="1" applyBorder="1" applyAlignment="1">
      <alignment horizontal="left"/>
    </xf>
    <xf numFmtId="0" fontId="73" fillId="25" borderId="32" xfId="0" applyFont="1" applyFill="1" applyBorder="1" applyAlignment="1">
      <alignment horizontal="left"/>
    </xf>
    <xf numFmtId="0" fontId="2" fillId="5" borderId="4" xfId="0" applyFont="1" applyFill="1" applyBorder="1" applyAlignment="1">
      <alignment horizontal="left" vertical="center" wrapText="1"/>
    </xf>
    <xf numFmtId="0" fontId="2" fillId="5" borderId="0"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6" xfId="0" applyFont="1" applyFill="1" applyBorder="1" applyAlignment="1">
      <alignment horizontal="left" vertical="center" wrapText="1"/>
    </xf>
    <xf numFmtId="0" fontId="2" fillId="5" borderId="15" xfId="0" applyFont="1" applyFill="1" applyBorder="1" applyAlignment="1">
      <alignment horizontal="left" vertical="center" wrapText="1"/>
    </xf>
    <xf numFmtId="0" fontId="2" fillId="5" borderId="7" xfId="0" applyFont="1" applyFill="1" applyBorder="1" applyAlignment="1">
      <alignment horizontal="left" vertical="center" wrapText="1"/>
    </xf>
    <xf numFmtId="0" fontId="11" fillId="25" borderId="58" xfId="0" applyFont="1" applyFill="1" applyBorder="1" applyAlignment="1">
      <alignment horizontal="left"/>
    </xf>
    <xf numFmtId="0" fontId="11" fillId="25" borderId="40" xfId="0" applyFont="1" applyFill="1" applyBorder="1" applyAlignment="1">
      <alignment horizontal="left"/>
    </xf>
    <xf numFmtId="168" fontId="0" fillId="31" borderId="59" xfId="0" applyNumberFormat="1" applyFill="1" applyBorder="1" applyAlignment="1" applyProtection="1">
      <alignment horizontal="center"/>
      <protection locked="0"/>
    </xf>
    <xf numFmtId="168" fontId="0" fillId="31" borderId="60" xfId="0" applyNumberFormat="1" applyFill="1" applyBorder="1" applyAlignment="1" applyProtection="1">
      <alignment horizontal="center"/>
      <protection locked="0"/>
    </xf>
    <xf numFmtId="0" fontId="0" fillId="5" borderId="28" xfId="0" applyFill="1" applyBorder="1" applyAlignment="1">
      <alignment horizontal="center" wrapText="1"/>
    </xf>
    <xf numFmtId="0" fontId="1" fillId="15" borderId="22" xfId="0" applyFont="1" applyFill="1" applyBorder="1" applyAlignment="1">
      <alignment horizontal="center" wrapText="1"/>
    </xf>
    <xf numFmtId="0" fontId="1" fillId="15" borderId="23" xfId="0" applyFont="1" applyFill="1" applyBorder="1" applyAlignment="1">
      <alignment horizontal="center" wrapText="1"/>
    </xf>
    <xf numFmtId="0" fontId="1" fillId="15" borderId="24" xfId="0" applyFont="1" applyFill="1" applyBorder="1" applyAlignment="1">
      <alignment horizontal="center" wrapText="1"/>
    </xf>
    <xf numFmtId="44" fontId="0" fillId="23" borderId="39" xfId="2" applyFont="1" applyFill="1" applyBorder="1" applyAlignment="1" applyProtection="1">
      <alignment horizontal="center"/>
    </xf>
    <xf numFmtId="44" fontId="0" fillId="23" borderId="29" xfId="2" applyFont="1" applyFill="1" applyBorder="1" applyAlignment="1" applyProtection="1">
      <alignment horizontal="center"/>
    </xf>
    <xf numFmtId="0" fontId="31" fillId="22" borderId="23" xfId="0" applyFont="1" applyFill="1" applyBorder="1" applyAlignment="1">
      <alignment horizontal="center" vertical="center" wrapText="1"/>
    </xf>
    <xf numFmtId="0" fontId="31" fillId="22" borderId="0" xfId="0" applyFont="1" applyFill="1" applyAlignment="1">
      <alignment horizontal="center" vertical="center" wrapText="1"/>
    </xf>
    <xf numFmtId="0" fontId="1" fillId="14" borderId="39" xfId="0" applyFont="1" applyFill="1" applyBorder="1" applyAlignment="1">
      <alignment horizontal="center" vertical="center" wrapText="1"/>
    </xf>
    <xf numFmtId="0" fontId="1" fillId="14" borderId="29" xfId="0" applyFont="1" applyFill="1" applyBorder="1" applyAlignment="1">
      <alignment horizontal="center" vertical="center" wrapText="1"/>
    </xf>
    <xf numFmtId="0" fontId="54" fillId="27" borderId="0" xfId="0" applyFont="1" applyFill="1" applyAlignment="1">
      <alignment horizontal="center" vertical="top"/>
    </xf>
    <xf numFmtId="44" fontId="0" fillId="23" borderId="18" xfId="2" applyFont="1" applyFill="1" applyBorder="1" applyAlignment="1" applyProtection="1">
      <alignment horizontal="center"/>
    </xf>
    <xf numFmtId="44" fontId="0" fillId="23" borderId="19" xfId="2" applyFont="1" applyFill="1" applyBorder="1" applyAlignment="1" applyProtection="1">
      <alignment horizontal="center"/>
    </xf>
    <xf numFmtId="44" fontId="0" fillId="23" borderId="25" xfId="2" applyFont="1" applyFill="1" applyBorder="1" applyAlignment="1" applyProtection="1">
      <alignment horizontal="center"/>
    </xf>
    <xf numFmtId="0" fontId="1" fillId="14" borderId="28" xfId="0" applyFont="1" applyFill="1" applyBorder="1" applyAlignment="1">
      <alignment horizontal="center" vertical="center" wrapText="1"/>
    </xf>
    <xf numFmtId="0" fontId="1" fillId="14" borderId="41" xfId="0" applyFont="1" applyFill="1" applyBorder="1" applyAlignment="1">
      <alignment horizontal="center" vertical="center" wrapText="1"/>
    </xf>
    <xf numFmtId="0" fontId="0" fillId="25" borderId="0" xfId="0" applyFill="1" applyAlignment="1">
      <alignment horizontal="center" wrapText="1"/>
    </xf>
    <xf numFmtId="0" fontId="0" fillId="25" borderId="28" xfId="0" applyFill="1" applyBorder="1" applyAlignment="1">
      <alignment horizontal="center" wrapText="1"/>
    </xf>
    <xf numFmtId="0" fontId="2" fillId="25" borderId="23" xfId="0" applyFont="1" applyFill="1" applyBorder="1" applyAlignment="1">
      <alignment horizontal="center" wrapText="1"/>
    </xf>
    <xf numFmtId="0" fontId="2" fillId="25" borderId="0" xfId="0" applyFont="1" applyFill="1" applyAlignment="1">
      <alignment horizontal="center" wrapText="1"/>
    </xf>
    <xf numFmtId="0" fontId="0" fillId="5" borderId="0" xfId="0" applyFill="1" applyAlignment="1">
      <alignment horizontal="center"/>
    </xf>
    <xf numFmtId="0" fontId="0" fillId="11" borderId="38" xfId="0" applyFill="1" applyBorder="1" applyAlignment="1">
      <alignment horizontal="center" wrapText="1"/>
    </xf>
    <xf numFmtId="0" fontId="0" fillId="11" borderId="37" xfId="0" applyFill="1" applyBorder="1" applyAlignment="1">
      <alignment horizontal="center" wrapText="1"/>
    </xf>
    <xf numFmtId="0" fontId="11" fillId="25" borderId="47" xfId="0" applyFont="1" applyFill="1" applyBorder="1" applyAlignment="1">
      <alignment horizontal="left" wrapText="1"/>
    </xf>
    <xf numFmtId="0" fontId="11" fillId="25" borderId="38" xfId="0" applyFont="1" applyFill="1" applyBorder="1" applyAlignment="1">
      <alignment horizontal="left" wrapText="1"/>
    </xf>
    <xf numFmtId="0" fontId="11" fillId="31" borderId="54" xfId="0" applyFont="1" applyFill="1" applyBorder="1" applyAlignment="1" applyProtection="1">
      <alignment horizontal="center"/>
      <protection locked="0"/>
    </xf>
    <xf numFmtId="0" fontId="11" fillId="31" borderId="48" xfId="0" applyFont="1" applyFill="1" applyBorder="1" applyAlignment="1" applyProtection="1">
      <alignment horizontal="center"/>
      <protection locked="0"/>
    </xf>
    <xf numFmtId="0" fontId="0" fillId="31" borderId="55" xfId="0" applyFill="1" applyBorder="1" applyAlignment="1" applyProtection="1">
      <alignment horizontal="center"/>
      <protection locked="0"/>
    </xf>
    <xf numFmtId="0" fontId="0" fillId="31" borderId="54" xfId="0" applyFill="1" applyBorder="1" applyAlignment="1" applyProtection="1">
      <alignment horizontal="center"/>
      <protection locked="0"/>
    </xf>
    <xf numFmtId="0" fontId="1" fillId="10" borderId="22" xfId="0" applyFont="1" applyFill="1" applyBorder="1" applyAlignment="1">
      <alignment horizontal="center" vertical="center" wrapText="1"/>
    </xf>
    <xf numFmtId="0" fontId="1" fillId="10" borderId="23" xfId="0" applyFont="1" applyFill="1" applyBorder="1" applyAlignment="1">
      <alignment horizontal="center" vertical="center" wrapText="1"/>
    </xf>
    <xf numFmtId="0" fontId="1" fillId="10" borderId="28" xfId="0" applyFont="1" applyFill="1" applyBorder="1" applyAlignment="1">
      <alignment horizontal="center" vertical="center" wrapText="1"/>
    </xf>
    <xf numFmtId="0" fontId="1" fillId="10" borderId="0" xfId="0" applyFont="1" applyFill="1" applyAlignment="1">
      <alignment horizontal="center" vertical="center" wrapText="1"/>
    </xf>
    <xf numFmtId="0" fontId="1" fillId="26" borderId="23" xfId="0" applyFont="1" applyFill="1" applyBorder="1" applyAlignment="1">
      <alignment horizontal="center" vertical="center" wrapText="1"/>
    </xf>
    <xf numFmtId="0" fontId="1" fillId="26" borderId="0" xfId="0" applyFont="1" applyFill="1" applyAlignment="1">
      <alignment horizontal="center" vertical="center" wrapText="1"/>
    </xf>
    <xf numFmtId="0" fontId="31" fillId="22" borderId="24" xfId="0" applyFont="1" applyFill="1" applyBorder="1" applyAlignment="1">
      <alignment horizontal="center" vertical="center" wrapText="1"/>
    </xf>
    <xf numFmtId="0" fontId="31" fillId="22" borderId="29" xfId="0" applyFont="1" applyFill="1" applyBorder="1" applyAlignment="1">
      <alignment horizontal="center" vertical="center" wrapText="1"/>
    </xf>
    <xf numFmtId="0" fontId="2" fillId="22" borderId="22" xfId="0" applyFont="1" applyFill="1" applyBorder="1" applyAlignment="1">
      <alignment horizontal="center" wrapText="1"/>
    </xf>
    <xf numFmtId="0" fontId="2" fillId="22" borderId="28" xfId="0" applyFont="1" applyFill="1" applyBorder="1" applyAlignment="1">
      <alignment horizontal="center" wrapText="1"/>
    </xf>
    <xf numFmtId="0" fontId="1" fillId="14" borderId="25" xfId="0" applyFont="1" applyFill="1" applyBorder="1" applyAlignment="1">
      <alignment horizontal="center" vertical="center"/>
    </xf>
    <xf numFmtId="0" fontId="1" fillId="14" borderId="18" xfId="0" applyFont="1" applyFill="1" applyBorder="1" applyAlignment="1">
      <alignment horizontal="center" vertical="center"/>
    </xf>
    <xf numFmtId="0" fontId="2" fillId="19" borderId="4" xfId="0" applyFont="1" applyFill="1" applyBorder="1" applyAlignment="1">
      <alignment horizontal="center" vertical="center"/>
    </xf>
    <xf numFmtId="0" fontId="2" fillId="19" borderId="0" xfId="0" applyFont="1" applyFill="1" applyAlignment="1">
      <alignment horizontal="center" vertical="center"/>
    </xf>
    <xf numFmtId="0" fontId="23" fillId="18" borderId="2" xfId="0" applyFont="1" applyFill="1" applyBorder="1" applyAlignment="1">
      <alignment horizontal="center"/>
    </xf>
    <xf numFmtId="0" fontId="23" fillId="18" borderId="14" xfId="0" applyFont="1" applyFill="1" applyBorder="1" applyAlignment="1">
      <alignment horizontal="center"/>
    </xf>
    <xf numFmtId="0" fontId="23" fillId="18" borderId="3" xfId="0" applyFont="1" applyFill="1" applyBorder="1" applyAlignment="1">
      <alignment horizontal="center"/>
    </xf>
    <xf numFmtId="0" fontId="0" fillId="6" borderId="22" xfId="0" applyFill="1" applyBorder="1" applyAlignment="1">
      <alignment horizontal="center"/>
    </xf>
    <xf numFmtId="0" fontId="0" fillId="6" borderId="23" xfId="0" applyFill="1" applyBorder="1" applyAlignment="1">
      <alignment horizontal="center"/>
    </xf>
    <xf numFmtId="0" fontId="0" fillId="6" borderId="24" xfId="0" applyFill="1" applyBorder="1" applyAlignment="1">
      <alignment horizontal="center"/>
    </xf>
    <xf numFmtId="0" fontId="1" fillId="14" borderId="17" xfId="0" applyFont="1" applyFill="1" applyBorder="1" applyAlignment="1">
      <alignment horizontal="center" vertical="center"/>
    </xf>
    <xf numFmtId="0" fontId="1" fillId="14" borderId="20" xfId="0" applyFont="1" applyFill="1" applyBorder="1" applyAlignment="1">
      <alignment horizontal="center" vertical="center"/>
    </xf>
    <xf numFmtId="0" fontId="11" fillId="25" borderId="16" xfId="0" applyFont="1" applyFill="1" applyBorder="1" applyAlignment="1">
      <alignment horizontal="left" vertical="top" wrapText="1"/>
    </xf>
    <xf numFmtId="0" fontId="10" fillId="5" borderId="0" xfId="0" applyFont="1" applyFill="1" applyAlignment="1" applyProtection="1">
      <alignment horizontal="center" vertical="top" wrapText="1"/>
      <protection locked="0"/>
    </xf>
    <xf numFmtId="0" fontId="10" fillId="5" borderId="29" xfId="0" applyFont="1" applyFill="1" applyBorder="1" applyAlignment="1" applyProtection="1">
      <alignment horizontal="center" vertical="top"/>
      <protection locked="0"/>
    </xf>
    <xf numFmtId="0" fontId="10" fillId="5" borderId="0" xfId="0" applyFont="1" applyFill="1" applyAlignment="1" applyProtection="1">
      <alignment horizontal="center" vertical="top"/>
      <protection locked="0"/>
    </xf>
    <xf numFmtId="0" fontId="50" fillId="25" borderId="22" xfId="0" applyFont="1" applyFill="1" applyBorder="1" applyAlignment="1">
      <alignment horizontal="center" vertical="center" wrapText="1"/>
    </xf>
    <xf numFmtId="0" fontId="50" fillId="25" borderId="24" xfId="0" applyFont="1" applyFill="1" applyBorder="1" applyAlignment="1">
      <alignment horizontal="center" vertical="center" wrapText="1"/>
    </xf>
    <xf numFmtId="0" fontId="50" fillId="25" borderId="28" xfId="0" applyFont="1" applyFill="1" applyBorder="1" applyAlignment="1">
      <alignment horizontal="center" vertical="center" wrapText="1"/>
    </xf>
    <xf numFmtId="0" fontId="50" fillId="25" borderId="29" xfId="0" applyFont="1" applyFill="1" applyBorder="1" applyAlignment="1">
      <alignment horizontal="center" vertical="center" wrapText="1"/>
    </xf>
    <xf numFmtId="0" fontId="12" fillId="25" borderId="22" xfId="0" applyFont="1" applyFill="1" applyBorder="1" applyAlignment="1">
      <alignment horizontal="center" vertical="center" wrapText="1"/>
    </xf>
    <xf numFmtId="0" fontId="12" fillId="25" borderId="24" xfId="0" applyFont="1" applyFill="1" applyBorder="1" applyAlignment="1">
      <alignment horizontal="center" vertical="center" wrapText="1"/>
    </xf>
    <xf numFmtId="0" fontId="12" fillId="25" borderId="28" xfId="0" applyFont="1" applyFill="1" applyBorder="1" applyAlignment="1">
      <alignment horizontal="center" vertical="center" wrapText="1"/>
    </xf>
    <xf numFmtId="0" fontId="12" fillId="25" borderId="29" xfId="0" applyFont="1" applyFill="1" applyBorder="1" applyAlignment="1">
      <alignment horizontal="center" vertical="center" wrapText="1"/>
    </xf>
    <xf numFmtId="0" fontId="2" fillId="10" borderId="22" xfId="0" applyFont="1" applyFill="1" applyBorder="1" applyAlignment="1" applyProtection="1">
      <alignment horizontal="center"/>
      <protection locked="0"/>
    </xf>
    <xf numFmtId="0" fontId="2" fillId="10" borderId="23" xfId="0" applyFont="1" applyFill="1" applyBorder="1" applyAlignment="1" applyProtection="1">
      <alignment horizontal="center"/>
      <protection locked="0"/>
    </xf>
    <xf numFmtId="0" fontId="0" fillId="23" borderId="24" xfId="0" applyFill="1" applyBorder="1" applyAlignment="1">
      <alignment horizontal="center" wrapText="1"/>
    </xf>
    <xf numFmtId="0" fontId="0" fillId="23" borderId="29" xfId="0" applyFill="1" applyBorder="1" applyAlignment="1">
      <alignment horizontal="center" wrapText="1"/>
    </xf>
    <xf numFmtId="0" fontId="0" fillId="23" borderId="19" xfId="0" applyFill="1" applyBorder="1" applyAlignment="1">
      <alignment horizontal="center" wrapText="1"/>
    </xf>
    <xf numFmtId="0" fontId="42" fillId="14" borderId="20" xfId="0" applyFont="1" applyFill="1" applyBorder="1" applyAlignment="1">
      <alignment horizontal="center" vertical="center" wrapText="1"/>
    </xf>
    <xf numFmtId="0" fontId="42" fillId="14" borderId="21" xfId="0" applyFont="1" applyFill="1" applyBorder="1" applyAlignment="1">
      <alignment horizontal="center" vertical="center" wrapText="1"/>
    </xf>
    <xf numFmtId="0" fontId="1" fillId="14" borderId="17" xfId="0" applyFont="1" applyFill="1" applyBorder="1" applyAlignment="1">
      <alignment horizontal="center"/>
    </xf>
    <xf numFmtId="0" fontId="1" fillId="14" borderId="20" xfId="0" applyFont="1" applyFill="1" applyBorder="1" applyAlignment="1">
      <alignment horizontal="center"/>
    </xf>
    <xf numFmtId="0" fontId="1" fillId="14" borderId="21" xfId="0" applyFont="1" applyFill="1" applyBorder="1" applyAlignment="1">
      <alignment horizontal="center"/>
    </xf>
    <xf numFmtId="0" fontId="10" fillId="5" borderId="28" xfId="0" applyFont="1" applyFill="1" applyBorder="1" applyAlignment="1" applyProtection="1">
      <alignment horizontal="center" vertical="top" wrapText="1"/>
      <protection locked="0"/>
    </xf>
    <xf numFmtId="0" fontId="10" fillId="5" borderId="29" xfId="0" applyFont="1" applyFill="1" applyBorder="1" applyAlignment="1" applyProtection="1">
      <alignment horizontal="center" vertical="top" wrapText="1"/>
      <protection locked="0"/>
    </xf>
    <xf numFmtId="0" fontId="0" fillId="25" borderId="22" xfId="0" applyFill="1" applyBorder="1" applyAlignment="1">
      <alignment horizontal="center" wrapText="1"/>
    </xf>
    <xf numFmtId="0" fontId="0" fillId="25" borderId="25" xfId="0" applyFill="1" applyBorder="1" applyAlignment="1">
      <alignment horizontal="center" wrapText="1"/>
    </xf>
    <xf numFmtId="0" fontId="10" fillId="5" borderId="0" xfId="0" applyFont="1" applyFill="1" applyAlignment="1" applyProtection="1">
      <alignment horizontal="center" wrapText="1"/>
      <protection locked="0"/>
    </xf>
    <xf numFmtId="0" fontId="10" fillId="5" borderId="29" xfId="0" applyFont="1" applyFill="1" applyBorder="1" applyAlignment="1" applyProtection="1">
      <alignment horizontal="center"/>
      <protection locked="0"/>
    </xf>
    <xf numFmtId="0" fontId="10" fillId="5" borderId="0" xfId="0" applyFont="1" applyFill="1" applyAlignment="1" applyProtection="1">
      <alignment horizontal="center"/>
      <protection locked="0"/>
    </xf>
    <xf numFmtId="0" fontId="10" fillId="5" borderId="28" xfId="0" applyFont="1" applyFill="1" applyBorder="1" applyAlignment="1" applyProtection="1">
      <alignment horizontal="center" vertical="center" wrapText="1"/>
      <protection locked="0"/>
    </xf>
    <xf numFmtId="0" fontId="10" fillId="5" borderId="29" xfId="0" applyFont="1" applyFill="1" applyBorder="1" applyAlignment="1" applyProtection="1">
      <alignment horizontal="center" vertical="center" wrapText="1"/>
      <protection locked="0"/>
    </xf>
  </cellXfs>
  <cellStyles count="4">
    <cellStyle name="Comma" xfId="3" builtinId="3"/>
    <cellStyle name="Currency" xfId="2" builtinId="4"/>
    <cellStyle name="Hyperlink" xfId="1" builtinId="8"/>
    <cellStyle name="Normal" xfId="0" builtinId="0"/>
  </cellStyles>
  <dxfs count="14">
    <dxf>
      <font>
        <color theme="7" tint="-0.499984740745262"/>
      </font>
      <fill>
        <patternFill>
          <bgColor theme="7" tint="0.59996337778862885"/>
        </patternFill>
      </fill>
    </dxf>
    <dxf>
      <font>
        <color rgb="FF006100"/>
      </font>
      <fill>
        <patternFill>
          <bgColor rgb="FFC6EFCE"/>
        </patternFill>
      </fill>
    </dxf>
    <dxf>
      <font>
        <color rgb="FFFF0000"/>
      </font>
      <fill>
        <patternFill>
          <bgColor theme="0"/>
        </patternFill>
      </fill>
      <border>
        <left style="thin">
          <color auto="1"/>
        </left>
        <right style="thin">
          <color auto="1"/>
        </right>
        <top style="thin">
          <color auto="1"/>
        </top>
        <bottom style="thin">
          <color auto="1"/>
        </bottom>
        <vertical/>
        <horizontal/>
      </border>
    </dxf>
    <dxf>
      <font>
        <color theme="0"/>
      </font>
      <fill>
        <patternFill>
          <bgColor rgb="FFFF0000"/>
        </patternFill>
      </fill>
    </dxf>
    <dxf>
      <font>
        <color rgb="FFFF0000"/>
      </font>
      <fill>
        <patternFill>
          <bgColor theme="0"/>
        </patternFill>
      </fill>
      <border>
        <left style="thin">
          <color rgb="FFFF0000"/>
        </left>
        <right style="thin">
          <color rgb="FFFF0000"/>
        </right>
        <top style="thin">
          <color rgb="FFFF0000"/>
        </top>
        <bottom style="thin">
          <color rgb="FFFF0000"/>
        </bottom>
        <vertical/>
        <horizontal/>
      </border>
    </dxf>
    <dxf>
      <font>
        <color theme="1"/>
      </font>
      <fill>
        <patternFill>
          <bgColor rgb="FFFFFF00"/>
        </patternFill>
      </fill>
    </dxf>
    <dxf>
      <font>
        <color theme="0"/>
      </font>
      <fill>
        <patternFill>
          <bgColor theme="8" tint="-0.24994659260841701"/>
        </patternFill>
      </fill>
    </dxf>
    <dxf>
      <font>
        <color theme="0"/>
      </font>
      <fill>
        <patternFill>
          <bgColor rgb="FF7030A0"/>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64C4C"/>
      <color rgb="FFAFEAFF"/>
      <color rgb="FFFFE1E1"/>
      <color rgb="FFFFC5C5"/>
      <color rgb="FFB7ECFF"/>
      <color rgb="FFFFCF9F"/>
      <color rgb="FFE97F1F"/>
      <color rgb="FF8FE2FF"/>
      <color rgb="FFFFCCCC"/>
      <color rgb="FF72C1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hyperlink" Target="#'Additional BTU Calcs'!A1"/><Relationship Id="rId2" Type="http://schemas.openxmlformats.org/officeDocument/2006/relationships/hyperlink" Target="https://ashp.neep.org/#!/" TargetMode="External"/><Relationship Id="rId1" Type="http://schemas.openxmlformats.org/officeDocument/2006/relationships/hyperlink" Target="https://www.ahridirectory.org/Search/SearchHome?ReturnUrl=%2f" TargetMode="External"/></Relationships>
</file>

<file path=xl/drawings/drawing1.xml><?xml version="1.0" encoding="utf-8"?>
<xdr:wsDr xmlns:xdr="http://schemas.openxmlformats.org/drawingml/2006/spreadsheetDrawing" xmlns:a="http://schemas.openxmlformats.org/drawingml/2006/main">
  <xdr:oneCellAnchor>
    <xdr:from>
      <xdr:col>6</xdr:col>
      <xdr:colOff>19229</xdr:colOff>
      <xdr:row>0</xdr:row>
      <xdr:rowOff>178027</xdr:rowOff>
    </xdr:from>
    <xdr:ext cx="826312" cy="717185"/>
    <xdr:pic>
      <xdr:nvPicPr>
        <xdr:cNvPr id="2" name="Picture 1">
          <a:extLst>
            <a:ext uri="{FF2B5EF4-FFF2-40B4-BE49-F238E27FC236}">
              <a16:creationId xmlns:a16="http://schemas.microsoft.com/office/drawing/2014/main" id="{3F4B4B95-A493-4933-9209-A3B9C3600A6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86822" y="178027"/>
          <a:ext cx="826312" cy="71718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59970</xdr:colOff>
      <xdr:row>34</xdr:row>
      <xdr:rowOff>167921</xdr:rowOff>
    </xdr:from>
    <xdr:to>
      <xdr:col>4</xdr:col>
      <xdr:colOff>583494</xdr:colOff>
      <xdr:row>37</xdr:row>
      <xdr:rowOff>148167</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3DB788BE-2C2F-4ACC-A409-2CD10EBC1A6C}"/>
            </a:ext>
          </a:extLst>
        </xdr:cNvPr>
        <xdr:cNvSpPr/>
      </xdr:nvSpPr>
      <xdr:spPr>
        <a:xfrm>
          <a:off x="1852081" y="7773810"/>
          <a:ext cx="1264357" cy="544690"/>
        </a:xfrm>
        <a:prstGeom prst="rect">
          <a:avLst/>
        </a:prstGeom>
        <a:solidFill>
          <a:srgbClr val="E97F1F"/>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US" sz="1050" b="0" baseline="0"/>
            <a:t>Click for AHRI Website</a:t>
          </a:r>
          <a:endParaRPr lang="en-US" sz="1050" b="1" baseline="0"/>
        </a:p>
      </xdr:txBody>
    </xdr:sp>
    <xdr:clientData/>
  </xdr:twoCellAnchor>
  <xdr:twoCellAnchor>
    <xdr:from>
      <xdr:col>1</xdr:col>
      <xdr:colOff>23235</xdr:colOff>
      <xdr:row>34</xdr:row>
      <xdr:rowOff>150283</xdr:rowOff>
    </xdr:from>
    <xdr:to>
      <xdr:col>2</xdr:col>
      <xdr:colOff>313973</xdr:colOff>
      <xdr:row>37</xdr:row>
      <xdr:rowOff>132644</xdr:rowOff>
    </xdr:to>
    <xdr:sp macro="" textlink="">
      <xdr:nvSpPr>
        <xdr:cNvPr id="3" name="Rectangle 1">
          <a:hlinkClick xmlns:r="http://schemas.openxmlformats.org/officeDocument/2006/relationships" r:id="rId2"/>
          <a:extLst>
            <a:ext uri="{FF2B5EF4-FFF2-40B4-BE49-F238E27FC236}">
              <a16:creationId xmlns:a16="http://schemas.microsoft.com/office/drawing/2014/main" id="{3367AAE3-4D57-46AC-8426-8A9727197961}"/>
            </a:ext>
          </a:extLst>
        </xdr:cNvPr>
        <xdr:cNvSpPr/>
      </xdr:nvSpPr>
      <xdr:spPr>
        <a:xfrm>
          <a:off x="171402" y="7593894"/>
          <a:ext cx="1151515" cy="546806"/>
        </a:xfrm>
        <a:prstGeom prst="rect">
          <a:avLst/>
        </a:prstGeom>
        <a:solidFill>
          <a:srgbClr val="E97F1F"/>
        </a:solidFill>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lang="en-US" sz="1050" b="0" baseline="0"/>
            <a:t>Click for NEEP Website</a:t>
          </a:r>
          <a:endParaRPr lang="en-US" sz="1050" b="1" baseline="0"/>
        </a:p>
      </xdr:txBody>
    </xdr:sp>
    <xdr:clientData/>
  </xdr:twoCellAnchor>
  <xdr:twoCellAnchor>
    <xdr:from>
      <xdr:col>5</xdr:col>
      <xdr:colOff>206023</xdr:colOff>
      <xdr:row>34</xdr:row>
      <xdr:rowOff>131232</xdr:rowOff>
    </xdr:from>
    <xdr:to>
      <xdr:col>7</xdr:col>
      <xdr:colOff>424745</xdr:colOff>
      <xdr:row>37</xdr:row>
      <xdr:rowOff>145344</xdr:rowOff>
    </xdr:to>
    <xdr:sp macro="[1]!BTUCalculator" textlink="">
      <xdr:nvSpPr>
        <xdr:cNvPr id="4" name="Rectangle 1">
          <a:hlinkClick xmlns:r="http://schemas.openxmlformats.org/officeDocument/2006/relationships" r:id="rId3"/>
          <a:extLst>
            <a:ext uri="{FF2B5EF4-FFF2-40B4-BE49-F238E27FC236}">
              <a16:creationId xmlns:a16="http://schemas.microsoft.com/office/drawing/2014/main" id="{C6B39970-5445-42E3-B7F3-155E2A3CDB3E}"/>
            </a:ext>
          </a:extLst>
        </xdr:cNvPr>
        <xdr:cNvSpPr/>
      </xdr:nvSpPr>
      <xdr:spPr>
        <a:xfrm>
          <a:off x="3472745" y="7737121"/>
          <a:ext cx="1538111" cy="578556"/>
        </a:xfrm>
        <a:prstGeom prst="rect">
          <a:avLst/>
        </a:prstGeom>
        <a:solidFill>
          <a:schemeClr val="accent1">
            <a:lumMod val="50000"/>
          </a:schemeClr>
        </a:solidFill>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000"/>
            <a:t>Click Here for Help Calculating  BTUs at design temperature</a:t>
          </a:r>
        </a:p>
        <a:p>
          <a:pPr algn="ctr"/>
          <a:endParaRPr 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cfonline-my.sharepoint.com/personal/54917_icf_com/Documents/Desktop/Incentive%20Calc%20Mockup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vious"/>
      <sheetName val="Incentive Calculator Landscape"/>
      <sheetName val="Similar to BTU Clac"/>
      <sheetName val="Incentive Calculator Portrait"/>
      <sheetName val="Calculated Incentive"/>
      <sheetName val="Calculator and Submission Help"/>
      <sheetName val="Additional BTU Calcs"/>
      <sheetName val="Calc Table"/>
      <sheetName val="Incentives"/>
      <sheetName val="New York Lookups"/>
      <sheetName val="New York Lookups (2)"/>
      <sheetName val="Incentive Calc Mockups"/>
    </sheetNames>
    <definedNames>
      <definedName name="BTUCalculator"/>
    </defined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persons/person.xml><?xml version="1.0" encoding="utf-8"?>
<personList xmlns="http://schemas.microsoft.com/office/spreadsheetml/2018/threadedcomments" xmlns:x="http://schemas.openxmlformats.org/spreadsheetml/2006/main">
  <person displayName="Mount, Sarah" id="{B08E7D03-E15F-497B-B4EE-40E0882DF284}" userId="Mount, Sara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5" dT="2021-11-17T21:13:33.44" personId="{B08E7D03-E15F-497B-B4EE-40E0882DF284}" id="{E7353425-BD24-4DDE-A3F1-E9ADB2BED760}">
    <text>Subtracted 300 to match 7/1</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mailto:NYSCleanheat@icf.com" TargetMode="External"/><Relationship Id="rId2" Type="http://schemas.openxmlformats.org/officeDocument/2006/relationships/hyperlink" Target="https://saveenergy.ny.gov/NYScleanheat/assets/pdf/NYS-Clean-Heat-Program-Manual.pdf" TargetMode="External"/><Relationship Id="rId1" Type="http://schemas.openxmlformats.org/officeDocument/2006/relationships/hyperlink" Target="https://saveenergy.ny.gov/NYScleanheat/"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NYSCleanheat@icf.com" TargetMode="External"/><Relationship Id="rId1" Type="http://schemas.openxmlformats.org/officeDocument/2006/relationships/hyperlink" Target="https://saveenergy.ny.gov/NYScleanheat/"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ECD47B-1C97-4B60-9C05-A1E34F2FAA69}">
  <sheetPr codeName="Sheet14"/>
  <dimension ref="A1:AA86"/>
  <sheetViews>
    <sheetView showGridLines="0" zoomScale="90" zoomScaleNormal="90" workbookViewId="0">
      <selection activeCell="F12" sqref="F12"/>
    </sheetView>
  </sheetViews>
  <sheetFormatPr defaultColWidth="9.85546875" defaultRowHeight="18" customHeight="1"/>
  <cols>
    <col min="1" max="1" width="1.42578125" style="54" customWidth="1"/>
    <col min="2" max="2" width="9" style="54" customWidth="1"/>
    <col min="3" max="3" width="46.85546875" style="54" customWidth="1"/>
    <col min="4" max="4" width="9.5703125" style="55" customWidth="1"/>
    <col min="5" max="5" width="9.7109375" style="54" customWidth="1"/>
    <col min="6" max="6" width="15.85546875" style="54" customWidth="1"/>
    <col min="7" max="7" width="9.5703125" style="54" customWidth="1"/>
    <col min="8" max="8" width="2.140625" style="54" customWidth="1"/>
    <col min="9" max="9" width="8" style="54" customWidth="1"/>
    <col min="10" max="10" width="9.5703125" style="54" customWidth="1"/>
    <col min="11" max="11" width="46.7109375" style="54" customWidth="1"/>
    <col min="12" max="12" width="9.5703125" style="54" customWidth="1"/>
    <col min="13" max="13" width="7.85546875" style="54" customWidth="1"/>
    <col min="14" max="14" width="46.7109375" style="54" customWidth="1"/>
    <col min="15" max="16384" width="9.85546875" style="54"/>
  </cols>
  <sheetData>
    <row r="1" spans="1:27" ht="24.6" customHeight="1">
      <c r="A1" s="61"/>
      <c r="B1" s="61"/>
      <c r="C1" s="61"/>
      <c r="D1" s="65"/>
      <c r="F1" s="54" t="s">
        <v>0</v>
      </c>
    </row>
    <row r="2" spans="1:27" s="62" customFormat="1" ht="42.6" customHeight="1">
      <c r="A2" s="69" t="s">
        <v>1</v>
      </c>
      <c r="B2" s="70"/>
      <c r="C2" s="70"/>
      <c r="D2" s="70"/>
      <c r="E2" s="71"/>
      <c r="F2" s="71"/>
      <c r="G2" s="72"/>
      <c r="H2" s="72"/>
      <c r="I2" s="72"/>
      <c r="J2" s="72"/>
      <c r="K2" s="72"/>
      <c r="L2" s="72"/>
      <c r="M2" s="72"/>
      <c r="N2" s="72"/>
      <c r="O2" s="72"/>
    </row>
    <row r="3" spans="1:27" s="62" customFormat="1" ht="60.6" customHeight="1">
      <c r="A3" s="64"/>
      <c r="B3" s="257" t="s">
        <v>2</v>
      </c>
      <c r="C3" s="257"/>
      <c r="D3" s="257"/>
      <c r="F3" s="130"/>
      <c r="G3" s="130"/>
      <c r="H3" s="130"/>
      <c r="I3" s="130"/>
      <c r="J3" s="135"/>
      <c r="K3" s="63"/>
      <c r="L3" s="55"/>
    </row>
    <row r="4" spans="1:27" ht="14.45" customHeight="1">
      <c r="A4" s="61"/>
      <c r="B4" s="257"/>
      <c r="C4" s="257"/>
      <c r="D4" s="257"/>
    </row>
    <row r="5" spans="1:27" ht="15.6" customHeight="1"/>
    <row r="6" spans="1:27" ht="22.5" customHeight="1">
      <c r="B6" s="277" t="s">
        <v>3</v>
      </c>
      <c r="C6" s="278"/>
      <c r="D6" s="132"/>
      <c r="F6" s="260" t="s">
        <v>4</v>
      </c>
      <c r="G6" s="261"/>
      <c r="H6" s="261"/>
      <c r="I6" s="261"/>
      <c r="J6" s="262"/>
    </row>
    <row r="7" spans="1:27" ht="18" customHeight="1">
      <c r="B7" s="133"/>
      <c r="C7" s="124"/>
      <c r="D7" s="134"/>
      <c r="F7" s="263" t="s">
        <v>5</v>
      </c>
      <c r="G7" s="264"/>
      <c r="H7" s="264"/>
      <c r="I7" s="264"/>
      <c r="J7" s="265"/>
      <c r="L7" s="56"/>
    </row>
    <row r="8" spans="1:27" ht="45" customHeight="1">
      <c r="B8" s="269" t="s">
        <v>6</v>
      </c>
      <c r="C8" s="259"/>
      <c r="D8" s="270"/>
      <c r="F8" s="263" t="s">
        <v>7</v>
      </c>
      <c r="G8" s="264"/>
      <c r="H8" s="264"/>
      <c r="I8" s="264"/>
      <c r="J8" s="265"/>
      <c r="L8" s="56"/>
      <c r="M8" s="244"/>
      <c r="W8" s="256"/>
      <c r="X8" s="256"/>
      <c r="Y8" s="256"/>
      <c r="Z8" s="256"/>
      <c r="AA8" s="256"/>
    </row>
    <row r="9" spans="1:27" ht="57.6" customHeight="1">
      <c r="B9" s="271" t="s">
        <v>8</v>
      </c>
      <c r="C9" s="272"/>
      <c r="D9" s="273"/>
      <c r="F9" s="266" t="s">
        <v>9</v>
      </c>
      <c r="G9" s="267"/>
      <c r="H9" s="267"/>
      <c r="I9" s="267"/>
      <c r="J9" s="268"/>
      <c r="L9" s="56"/>
      <c r="M9" s="244"/>
      <c r="N9" s="60"/>
      <c r="AA9" s="125"/>
    </row>
    <row r="10" spans="1:27" ht="45.95" customHeight="1">
      <c r="B10" s="271" t="s">
        <v>10</v>
      </c>
      <c r="C10" s="272"/>
      <c r="D10" s="273"/>
      <c r="F10" s="55"/>
      <c r="G10" s="55"/>
      <c r="M10" s="244"/>
      <c r="N10" s="245"/>
      <c r="X10" s="244"/>
      <c r="Z10" s="126"/>
    </row>
    <row r="11" spans="1:27" ht="85.5" customHeight="1">
      <c r="B11" s="274" t="s">
        <v>11</v>
      </c>
      <c r="C11" s="275"/>
      <c r="D11" s="276"/>
      <c r="F11" s="60"/>
      <c r="G11" s="55"/>
      <c r="M11" s="244"/>
      <c r="N11" s="259"/>
      <c r="O11" s="258"/>
      <c r="X11" s="244"/>
      <c r="Z11" s="126"/>
    </row>
    <row r="12" spans="1:27" ht="78" customHeight="1">
      <c r="B12" s="55"/>
      <c r="C12" s="129"/>
      <c r="D12" s="131"/>
      <c r="E12" s="55"/>
      <c r="F12" s="55"/>
      <c r="G12" s="55"/>
      <c r="N12" s="259"/>
      <c r="O12" s="258"/>
      <c r="X12" s="244"/>
      <c r="Z12" s="60"/>
    </row>
    <row r="13" spans="1:27" ht="23.25">
      <c r="B13" s="55"/>
      <c r="C13" s="55"/>
      <c r="E13" s="55"/>
      <c r="F13" s="55"/>
      <c r="G13" s="55"/>
      <c r="M13" s="244"/>
      <c r="N13" s="60"/>
      <c r="X13" s="244"/>
      <c r="Z13" s="127"/>
      <c r="AA13" s="128"/>
    </row>
    <row r="14" spans="1:27" ht="66" customHeight="1">
      <c r="B14" s="55"/>
      <c r="C14" s="129"/>
      <c r="E14" s="55"/>
      <c r="F14" s="55"/>
      <c r="G14" s="55"/>
      <c r="H14" s="55"/>
      <c r="I14" s="55"/>
      <c r="J14" s="55"/>
      <c r="X14" s="244"/>
      <c r="Z14" s="127"/>
    </row>
    <row r="15" spans="1:27" ht="63.95" customHeight="1">
      <c r="C15" s="55"/>
      <c r="E15" s="55"/>
      <c r="K15" s="55"/>
      <c r="L15" s="55"/>
      <c r="X15" s="55"/>
      <c r="AA15" s="55"/>
    </row>
    <row r="16" spans="1:27" ht="37.5" customHeight="1">
      <c r="D16" s="54"/>
      <c r="AA16" s="55"/>
    </row>
    <row r="17" spans="2:14" ht="18" customHeight="1">
      <c r="B17" s="279"/>
      <c r="D17" s="54"/>
      <c r="H17" s="55"/>
    </row>
    <row r="18" spans="2:14" ht="18" customHeight="1">
      <c r="B18" s="279"/>
      <c r="G18" s="56"/>
      <c r="M18" s="55"/>
      <c r="N18" s="60"/>
    </row>
    <row r="19" spans="2:14" ht="18" customHeight="1">
      <c r="B19" s="59"/>
      <c r="G19" s="56"/>
    </row>
    <row r="20" spans="2:14" ht="18" customHeight="1">
      <c r="G20" s="56"/>
    </row>
    <row r="21" spans="2:14" ht="43.7" customHeight="1">
      <c r="H21" s="55"/>
    </row>
    <row r="23" spans="2:14" ht="15"/>
    <row r="24" spans="2:14" ht="51.95" customHeight="1"/>
    <row r="25" spans="2:14" ht="36" customHeight="1"/>
    <row r="26" spans="2:14" ht="36" customHeight="1">
      <c r="G26" s="56"/>
    </row>
    <row r="27" spans="2:14" ht="18" customHeight="1">
      <c r="G27" s="56"/>
    </row>
    <row r="28" spans="2:14" ht="36" customHeight="1">
      <c r="G28" s="56"/>
    </row>
    <row r="29" spans="2:14" ht="18" customHeight="1">
      <c r="G29" s="56"/>
    </row>
    <row r="30" spans="2:14" ht="18" customHeight="1">
      <c r="G30" s="56"/>
    </row>
    <row r="31" spans="2:14" ht="18" customHeight="1">
      <c r="G31" s="56"/>
    </row>
    <row r="32" spans="2:14" ht="18" customHeight="1">
      <c r="B32" s="279"/>
    </row>
    <row r="33" spans="2:7" ht="18" customHeight="1">
      <c r="B33" s="279"/>
    </row>
    <row r="34" spans="2:7" ht="18" customHeight="1">
      <c r="B34" s="59"/>
    </row>
    <row r="35" spans="2:7" ht="51.95" customHeight="1">
      <c r="G35" s="56"/>
    </row>
    <row r="36" spans="2:7" ht="36" customHeight="1">
      <c r="G36" s="56"/>
    </row>
    <row r="37" spans="2:7" ht="28.35" customHeight="1">
      <c r="G37" s="56"/>
    </row>
    <row r="38" spans="2:7" ht="18" customHeight="1">
      <c r="G38" s="56"/>
    </row>
    <row r="39" spans="2:7" ht="18" customHeight="1">
      <c r="B39" s="279"/>
    </row>
    <row r="40" spans="2:7" ht="18" customHeight="1">
      <c r="B40" s="279"/>
    </row>
    <row r="41" spans="2:7" ht="18" customHeight="1">
      <c r="B41" s="59"/>
    </row>
    <row r="43" spans="2:7" ht="18" customHeight="1">
      <c r="G43" s="56"/>
    </row>
    <row r="44" spans="2:7" ht="18" customHeight="1">
      <c r="G44" s="56"/>
    </row>
    <row r="45" spans="2:7" ht="18" customHeight="1">
      <c r="G45" s="56"/>
    </row>
    <row r="46" spans="2:7" ht="18" customHeight="1">
      <c r="G46" s="56"/>
    </row>
    <row r="47" spans="2:7" ht="18" customHeight="1">
      <c r="G47" s="56"/>
    </row>
    <row r="48" spans="2:7" ht="18" customHeight="1">
      <c r="B48" s="279"/>
    </row>
    <row r="49" spans="2:7" ht="18" customHeight="1">
      <c r="B49" s="279"/>
      <c r="G49" s="56"/>
    </row>
    <row r="50" spans="2:7" ht="31.7" customHeight="1">
      <c r="B50" s="59"/>
      <c r="G50" s="56"/>
    </row>
    <row r="51" spans="2:7" ht="18" customHeight="1">
      <c r="G51" s="56"/>
    </row>
    <row r="52" spans="2:7" ht="18" customHeight="1">
      <c r="G52" s="56"/>
    </row>
    <row r="53" spans="2:7" ht="18" customHeight="1">
      <c r="B53" s="279"/>
    </row>
    <row r="54" spans="2:7" ht="18" customHeight="1">
      <c r="B54" s="279"/>
    </row>
    <row r="55" spans="2:7" ht="18" customHeight="1">
      <c r="B55" s="59"/>
    </row>
    <row r="56" spans="2:7" ht="18" customHeight="1">
      <c r="G56" s="56"/>
    </row>
    <row r="57" spans="2:7" ht="18" customHeight="1">
      <c r="G57" s="56"/>
    </row>
    <row r="58" spans="2:7" ht="18" customHeight="1">
      <c r="G58" s="56"/>
    </row>
    <row r="59" spans="2:7" ht="18" customHeight="1">
      <c r="G59" s="56"/>
    </row>
    <row r="60" spans="2:7" ht="51.95" customHeight="1">
      <c r="G60" s="56"/>
    </row>
    <row r="61" spans="2:7" ht="36" customHeight="1">
      <c r="G61" s="56"/>
    </row>
    <row r="62" spans="2:7" ht="36" customHeight="1">
      <c r="G62" s="56"/>
    </row>
    <row r="63" spans="2:7" ht="18" customHeight="1">
      <c r="B63" s="279"/>
    </row>
    <row r="64" spans="2:7" ht="18" customHeight="1">
      <c r="B64" s="279"/>
    </row>
    <row r="65" spans="2:7" ht="18" customHeight="1">
      <c r="B65" s="59"/>
    </row>
    <row r="66" spans="2:7" ht="36" customHeight="1">
      <c r="G66" s="56"/>
    </row>
    <row r="67" spans="2:7" ht="36" customHeight="1">
      <c r="G67" s="56"/>
    </row>
    <row r="68" spans="2:7" ht="18" customHeight="1">
      <c r="G68" s="56"/>
    </row>
    <row r="69" spans="2:7" ht="36" customHeight="1">
      <c r="G69" s="56"/>
    </row>
    <row r="70" spans="2:7" ht="18" customHeight="1">
      <c r="B70" s="58"/>
    </row>
    <row r="71" spans="2:7" ht="18" customHeight="1">
      <c r="B71" s="58"/>
    </row>
    <row r="72" spans="2:7" ht="28.35" customHeight="1"/>
    <row r="73" spans="2:7" ht="36" customHeight="1"/>
    <row r="74" spans="2:7" ht="36" customHeight="1"/>
    <row r="75" spans="2:7" ht="18" customHeight="1">
      <c r="G75" s="56"/>
    </row>
    <row r="76" spans="2:7" ht="18" customHeight="1">
      <c r="G76" s="56"/>
    </row>
    <row r="77" spans="2:7" ht="18" customHeight="1">
      <c r="G77" s="56"/>
    </row>
    <row r="78" spans="2:7" ht="18" customHeight="1">
      <c r="G78" s="56"/>
    </row>
    <row r="79" spans="2:7" ht="32.450000000000003" customHeight="1">
      <c r="G79" s="56"/>
    </row>
    <row r="80" spans="2:7" ht="18" customHeight="1">
      <c r="G80" s="56"/>
    </row>
    <row r="81" spans="2:7" ht="18" customHeight="1">
      <c r="G81" s="56"/>
    </row>
    <row r="82" spans="2:7" ht="18" customHeight="1">
      <c r="B82" s="58"/>
      <c r="G82" s="56"/>
    </row>
    <row r="83" spans="2:7" ht="18" customHeight="1">
      <c r="B83" s="57"/>
      <c r="G83" s="56"/>
    </row>
    <row r="84" spans="2:7" ht="18" customHeight="1">
      <c r="G84" s="56"/>
    </row>
    <row r="86" spans="2:7" ht="18" customHeight="1">
      <c r="G86" s="56"/>
    </row>
  </sheetData>
  <sheetProtection algorithmName="SHA-512" hashValue="OOr8QXXw8ksxd3ujFnYwJfvSlOmwFbFw2/XOTLmdFvPtjVFxyQAr4KZTY5Nod21Nb3ESZYdSVB+bJmmiqXj1YA==" saltValue="yP47KXZ0K93otFWKc9K5YQ==" spinCount="100000" sheet="1" objects="1" scenarios="1"/>
  <mergeCells count="19">
    <mergeCell ref="B53:B54"/>
    <mergeCell ref="B63:B64"/>
    <mergeCell ref="B17:B18"/>
    <mergeCell ref="B32:B33"/>
    <mergeCell ref="B39:B40"/>
    <mergeCell ref="B48:B49"/>
    <mergeCell ref="W8:AA8"/>
    <mergeCell ref="B3:D4"/>
    <mergeCell ref="O11:O12"/>
    <mergeCell ref="N11:N12"/>
    <mergeCell ref="F6:J6"/>
    <mergeCell ref="F8:J8"/>
    <mergeCell ref="F7:J7"/>
    <mergeCell ref="F9:J9"/>
    <mergeCell ref="B8:D8"/>
    <mergeCell ref="B9:D9"/>
    <mergeCell ref="B10:D10"/>
    <mergeCell ref="B11:D11"/>
    <mergeCell ref="B6:C6"/>
  </mergeCells>
  <conditionalFormatting sqref="Z10:Z11 B8:B10">
    <cfRule type="expression" dxfId="13" priority="10">
      <formula>C8&gt;0</formula>
    </cfRule>
  </conditionalFormatting>
  <conditionalFormatting sqref="Z12">
    <cfRule type="expression" dxfId="12" priority="13">
      <formula>E16&gt;0</formula>
    </cfRule>
  </conditionalFormatting>
  <conditionalFormatting sqref="N11">
    <cfRule type="expression" dxfId="11" priority="4">
      <formula>#REF!&gt;0</formula>
    </cfRule>
  </conditionalFormatting>
  <conditionalFormatting sqref="N13">
    <cfRule type="expression" dxfId="10" priority="14">
      <formula>#REF!&gt;0</formula>
    </cfRule>
  </conditionalFormatting>
  <conditionalFormatting sqref="N9">
    <cfRule type="expression" dxfId="9" priority="17">
      <formula>#REF!&gt;0</formula>
    </cfRule>
  </conditionalFormatting>
  <conditionalFormatting sqref="N10">
    <cfRule type="expression" dxfId="8" priority="18">
      <formula>O13&gt;0</formula>
    </cfRule>
  </conditionalFormatting>
  <dataValidations xWindow="1042" yWindow="887" count="2">
    <dataValidation allowBlank="1" showInputMessage="1" showErrorMessage="1" prompt="To mark an item as done, enter number 1 in this column" sqref="AA9 F6 C7" xr:uid="{00000000-0002-0000-0000-000001000000}"/>
    <dataValidation allowBlank="1" showInputMessage="1" showErrorMessage="1" promptTitle="Wedding Timeline Planner" prompt="_x000a_Use this template to help plan your wedding._x000a__x000a_Add and Edit the list below with your To Do lists. To mark as done, enter number 1 in column G." sqref="A1" xr:uid="{00000000-0002-0000-0000-000000000000}"/>
  </dataValidations>
  <hyperlinks>
    <hyperlink ref="F7" r:id="rId1" display="https://saveenergy.ny.gov/NYScleanheat/" xr:uid="{DBB3C1E3-DBFC-4870-B3D6-6B2FA1719358}"/>
    <hyperlink ref="F8" r:id="rId2" xr:uid="{4618AB91-01F4-4A74-9B72-8096810BCBCB}"/>
    <hyperlink ref="F9:J9" r:id="rId3" display="To become an approved contractor, email NYSCleanHeat@icf.com " xr:uid="{AF887CAE-E233-4A17-8302-B6FECFDC1083}"/>
  </hyperlinks>
  <pageMargins left="0.7" right="0.7" top="0.75" bottom="0.75" header="0.3" footer="0.3"/>
  <pageSetup orientation="portrait" r:id="rId4"/>
  <drawing r:id="rId5"/>
  <extLst>
    <ext xmlns:x14="http://schemas.microsoft.com/office/spreadsheetml/2009/9/main" uri="{78C0D931-6437-407d-A8EE-F0AAD7539E65}">
      <x14:conditionalFormattings>
        <x14:conditionalFormatting xmlns:xm="http://schemas.microsoft.com/office/excel/2006/main">
          <x14:cfRule type="iconSet" priority="11" id="{53ABBFAC-0721-4B5D-BB0A-78F52D63CB3C}">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E19:E89</xm:sqref>
        </x14:conditionalFormatting>
        <x14:conditionalFormatting xmlns:xm="http://schemas.microsoft.com/office/excel/2006/main">
          <x14:cfRule type="iconSet" priority="9" id="{D97F94F7-A53A-46CF-933C-F660C6C43DDD}">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O10</xm:sqref>
        </x14:conditionalFormatting>
        <x14:conditionalFormatting xmlns:xm="http://schemas.microsoft.com/office/excel/2006/main">
          <x14:cfRule type="iconSet" priority="7" id="{B05BE886-BAAB-484A-8295-FB41634F2D03}">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O18</xm:sqref>
        </x14:conditionalFormatting>
        <x14:conditionalFormatting xmlns:xm="http://schemas.microsoft.com/office/excel/2006/main">
          <x14:cfRule type="iconSet" priority="5" id="{BC16B5F9-F8C2-4F0D-A29F-555A9496CA2B}">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AA13</xm:sqref>
        </x14:conditionalFormatting>
        <x14:conditionalFormatting xmlns:xm="http://schemas.microsoft.com/office/excel/2006/main">
          <x14:cfRule type="iconSet" priority="3" id="{C5449A31-1A87-4B76-AC86-A41D976202FE}">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AA14</xm:sqref>
        </x14:conditionalFormatting>
        <x14:conditionalFormatting xmlns:xm="http://schemas.microsoft.com/office/excel/2006/main">
          <x14:cfRule type="iconSet" priority="19" id="{20798B1A-D353-4097-8608-49E9AA797573}">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AA10:AA12</xm:sqref>
        </x14:conditionalFormatting>
        <x14:conditionalFormatting xmlns:xm="http://schemas.microsoft.com/office/excel/2006/main">
          <x14:cfRule type="iconSet" priority="22" id="{719F57E6-9985-43B6-B4EA-DF5721053909}">
            <x14:iconSet iconSet="3Symbols2" showValue="0" custom="1">
              <x14:cfvo type="percent">
                <xm:f>0</xm:f>
              </x14:cfvo>
              <x14:cfvo type="num" gte="0">
                <xm:f>0</xm:f>
              </x14:cfvo>
              <x14:cfvo type="num" gte="0">
                <xm:f>0</xm:f>
              </x14:cfvo>
              <x14:cfIcon iconSet="NoIcons" iconId="0"/>
              <x14:cfIcon iconSet="NoIcons" iconId="0"/>
              <x14:cfIcon iconSet="3Symbols2" iconId="2"/>
            </x14:iconSet>
          </x14:cfRule>
          <xm:sqref>O9 O11 O13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80C10-28CC-4ABF-9BC0-70EC9C2B5F16}">
  <sheetPr codeName="Sheet1"/>
  <dimension ref="A1:AJ55"/>
  <sheetViews>
    <sheetView tabSelected="1" zoomScale="90" zoomScaleNormal="90" workbookViewId="0">
      <selection activeCell="F5" sqref="F5"/>
    </sheetView>
  </sheetViews>
  <sheetFormatPr defaultColWidth="8.7109375" defaultRowHeight="15"/>
  <cols>
    <col min="1" max="1" width="1.85546875" style="16" customWidth="1"/>
    <col min="2" max="2" width="12.85546875" style="16" customWidth="1"/>
    <col min="3" max="3" width="11.140625" style="16" customWidth="1"/>
    <col min="4" max="4" width="17.5703125" style="16" customWidth="1"/>
    <col min="5" max="5" width="14.42578125" style="16" customWidth="1"/>
    <col min="6" max="6" width="10.42578125" style="16" customWidth="1"/>
    <col min="7" max="7" width="11.42578125" style="16" customWidth="1"/>
    <col min="8" max="8" width="11.85546875" style="16" customWidth="1"/>
    <col min="9" max="9" width="8.7109375" style="16" bestFit="1" customWidth="1"/>
    <col min="10" max="10" width="9.140625" style="16" customWidth="1"/>
    <col min="11" max="11" width="10.7109375" style="16" customWidth="1"/>
    <col min="12" max="12" width="9.140625" style="16" customWidth="1"/>
    <col min="13" max="14" width="8.7109375" style="16"/>
    <col min="15" max="15" width="8.140625" style="16" customWidth="1"/>
    <col min="16" max="16" width="8.42578125" style="16" customWidth="1"/>
    <col min="17" max="17" width="2.42578125" style="16" customWidth="1"/>
    <col min="18" max="19" width="1.85546875" style="16" customWidth="1"/>
    <col min="20" max="20" width="11.140625" style="16" customWidth="1"/>
    <col min="21" max="21" width="12.140625" style="16" customWidth="1"/>
    <col min="22" max="22" width="3.7109375" style="16" customWidth="1"/>
    <col min="23" max="23" width="14.85546875" style="16" customWidth="1"/>
    <col min="24" max="24" width="12.85546875" style="16" customWidth="1"/>
    <col min="25" max="16384" width="8.7109375" style="16"/>
  </cols>
  <sheetData>
    <row r="1" spans="1:36" ht="58.5" customHeight="1">
      <c r="A1" s="198"/>
      <c r="B1" s="368" t="s">
        <v>12</v>
      </c>
      <c r="C1" s="368"/>
      <c r="D1" s="368"/>
      <c r="E1" s="368"/>
      <c r="F1" s="368"/>
      <c r="G1" s="368"/>
      <c r="H1" s="368"/>
      <c r="I1" s="368"/>
      <c r="J1" s="368"/>
      <c r="K1" s="368"/>
      <c r="L1" s="368"/>
      <c r="M1" s="368"/>
      <c r="N1" s="369"/>
      <c r="O1" s="362" t="s">
        <v>13</v>
      </c>
      <c r="P1" s="363"/>
      <c r="Q1" s="363"/>
      <c r="R1" s="363"/>
      <c r="S1" s="363"/>
      <c r="T1" s="363"/>
      <c r="U1" s="363"/>
      <c r="V1" s="363"/>
      <c r="W1" s="363"/>
      <c r="X1" s="199"/>
    </row>
    <row r="2" spans="1:36" ht="19.5" thickBot="1">
      <c r="H2" s="200"/>
      <c r="I2" s="201"/>
      <c r="L2" s="202"/>
      <c r="M2" s="202"/>
      <c r="N2" s="202"/>
      <c r="O2" s="202"/>
      <c r="R2" s="203"/>
      <c r="S2" s="204"/>
      <c r="T2" s="204"/>
      <c r="U2" s="204"/>
      <c r="V2" s="204"/>
      <c r="W2" s="204"/>
      <c r="X2" s="204"/>
    </row>
    <row r="3" spans="1:36" ht="23.25">
      <c r="B3" s="370" t="s">
        <v>14</v>
      </c>
      <c r="C3" s="371"/>
      <c r="D3" s="371"/>
      <c r="E3" s="372"/>
      <c r="G3" s="364" t="s">
        <v>15</v>
      </c>
      <c r="H3" s="365"/>
      <c r="I3" s="365"/>
      <c r="J3" s="365"/>
      <c r="K3" s="365"/>
      <c r="L3" s="365"/>
      <c r="M3" s="365"/>
      <c r="N3" s="365"/>
      <c r="O3" s="366"/>
      <c r="R3" s="203"/>
      <c r="S3" s="204"/>
      <c r="T3" s="367" t="s">
        <v>16</v>
      </c>
      <c r="U3" s="367"/>
      <c r="V3" s="367"/>
      <c r="W3" s="367"/>
      <c r="X3" s="204"/>
    </row>
    <row r="4" spans="1:36" ht="21" customHeight="1">
      <c r="B4" s="375" t="s">
        <v>17</v>
      </c>
      <c r="C4" s="376"/>
      <c r="D4" s="373"/>
      <c r="E4" s="374"/>
      <c r="G4" s="377" t="s">
        <v>455</v>
      </c>
      <c r="H4" s="378"/>
      <c r="I4" s="378"/>
      <c r="J4" s="378"/>
      <c r="K4" s="378"/>
      <c r="L4" s="378"/>
      <c r="M4" s="378"/>
      <c r="N4" s="378"/>
      <c r="O4" s="379"/>
      <c r="R4" s="203"/>
      <c r="S4" s="204"/>
      <c r="T4" s="204"/>
      <c r="U4" s="204"/>
      <c r="V4" s="204"/>
      <c r="W4" s="204"/>
      <c r="X4" s="204"/>
    </row>
    <row r="5" spans="1:36" ht="18.95" customHeight="1">
      <c r="B5" s="351" t="s">
        <v>18</v>
      </c>
      <c r="C5" s="352"/>
      <c r="D5" s="353" t="s">
        <v>234</v>
      </c>
      <c r="E5" s="354"/>
      <c r="G5" s="377"/>
      <c r="H5" s="378"/>
      <c r="I5" s="378"/>
      <c r="J5" s="378"/>
      <c r="K5" s="378"/>
      <c r="L5" s="378"/>
      <c r="M5" s="378"/>
      <c r="N5" s="378"/>
      <c r="O5" s="379"/>
      <c r="R5" s="203"/>
      <c r="S5" s="204"/>
      <c r="T5" s="341" t="s">
        <v>19</v>
      </c>
      <c r="U5" s="342"/>
      <c r="V5" s="342"/>
      <c r="W5" s="343"/>
      <c r="X5" s="404" t="str">
        <f>IF(OR(D6= "ASHP + HPWH",D6 = "GSHP + HPWH", D6= "GSHP + HPWH + Desuperheater"), IF(K14&gt;=0.9,"The HPWH incentive and $250 bonus have been included.","The HPWH incentive has been included."),"")</f>
        <v/>
      </c>
    </row>
    <row r="6" spans="1:36" ht="17.45" customHeight="1">
      <c r="B6" s="351" t="s">
        <v>20</v>
      </c>
      <c r="C6" s="352"/>
      <c r="D6" s="353" t="s">
        <v>234</v>
      </c>
      <c r="E6" s="354"/>
      <c r="G6" s="377"/>
      <c r="H6" s="378"/>
      <c r="I6" s="378"/>
      <c r="J6" s="378"/>
      <c r="K6" s="378"/>
      <c r="L6" s="378"/>
      <c r="M6" s="378"/>
      <c r="N6" s="378"/>
      <c r="O6" s="379"/>
      <c r="R6" s="203"/>
      <c r="S6" s="204"/>
      <c r="T6" s="344" t="s">
        <v>21</v>
      </c>
      <c r="U6" s="345"/>
      <c r="V6" s="349" t="str">
        <f>IF(F8="",IF('Calc Table'!H11="Not ASHP","",'Calc Table'!H11),D8)</f>
        <v/>
      </c>
      <c r="W6" s="350"/>
      <c r="X6" s="404"/>
    </row>
    <row r="7" spans="1:36" ht="20.100000000000001" customHeight="1" thickBot="1">
      <c r="B7" s="351" t="s">
        <v>22</v>
      </c>
      <c r="C7" s="352"/>
      <c r="D7" s="355"/>
      <c r="E7" s="354"/>
      <c r="G7" s="380"/>
      <c r="H7" s="381"/>
      <c r="I7" s="381"/>
      <c r="J7" s="381"/>
      <c r="K7" s="381"/>
      <c r="L7" s="381"/>
      <c r="M7" s="381"/>
      <c r="N7" s="381"/>
      <c r="O7" s="382"/>
      <c r="R7" s="203"/>
      <c r="S7" s="204"/>
      <c r="T7" s="347" t="s">
        <v>23</v>
      </c>
      <c r="U7" s="348"/>
      <c r="V7" s="391" t="str">
        <f>'Calc Table'!H12</f>
        <v/>
      </c>
      <c r="W7" s="392"/>
      <c r="X7" s="404"/>
      <c r="AB7" s="115"/>
    </row>
    <row r="8" spans="1:36" ht="16.5" customHeight="1">
      <c r="B8" s="383" t="s">
        <v>24</v>
      </c>
      <c r="C8" s="384"/>
      <c r="D8" s="385"/>
      <c r="E8" s="386"/>
      <c r="F8" s="387" t="str">
        <f>IF(D8&lt;'Calc Table'!H11,"The total rebate amount will be capped at the project cost. Please be aware of this when distributing the discounts.","")</f>
        <v/>
      </c>
      <c r="G8" s="346"/>
      <c r="H8" s="346"/>
      <c r="I8" s="246"/>
      <c r="J8" s="246"/>
      <c r="K8" s="246"/>
      <c r="L8" s="246"/>
      <c r="M8" s="246"/>
      <c r="N8" s="246"/>
      <c r="O8" s="246"/>
      <c r="R8" s="203"/>
      <c r="S8" s="204"/>
      <c r="T8" s="426" t="s">
        <v>25</v>
      </c>
      <c r="U8" s="427"/>
      <c r="V8" s="391" t="str">
        <f>'Calc Table'!H13</f>
        <v/>
      </c>
      <c r="W8" s="392"/>
      <c r="X8" s="404"/>
      <c r="AB8" s="118"/>
    </row>
    <row r="9" spans="1:36" ht="28.5" customHeight="1">
      <c r="B9" s="351" t="s">
        <v>26</v>
      </c>
      <c r="C9" s="352"/>
      <c r="D9" s="353"/>
      <c r="E9" s="354"/>
      <c r="F9" s="387"/>
      <c r="G9" s="346"/>
      <c r="H9" s="346"/>
      <c r="J9" s="346" t="str">
        <f>IF(AND(OR(D6="ASHP + Decommissioning",D6= "ASHP + Decommissioning w/ HPWH"),K14&lt;1),"Decommissioning projects require a heating ratio of at least 1.","")</f>
        <v/>
      </c>
      <c r="K9" s="346"/>
      <c r="L9" s="346"/>
      <c r="M9" s="346"/>
      <c r="R9" s="203"/>
      <c r="S9" s="204"/>
      <c r="T9" s="204"/>
      <c r="U9" s="204"/>
      <c r="V9" s="204"/>
      <c r="W9" s="204"/>
      <c r="X9" s="204"/>
      <c r="AB9" s="118"/>
    </row>
    <row r="10" spans="1:36" ht="12.6" customHeight="1">
      <c r="B10" s="410" t="s">
        <v>27</v>
      </c>
      <c r="C10" s="411"/>
      <c r="D10" s="408" t="str">
        <f>IFERROR(VLOOKUP(D9,'New York Lookups'!A:C,3),"Add Valid Zip Code")</f>
        <v>Add Valid Zip Code</v>
      </c>
      <c r="E10" s="409"/>
      <c r="F10" s="387"/>
      <c r="G10" s="346"/>
      <c r="H10" s="346"/>
      <c r="K10" s="248" t="str">
        <f>IF(K14&gt;1.2,"Please check accuracy of load calculations.","")</f>
        <v/>
      </c>
      <c r="O10" s="251"/>
      <c r="R10" s="203"/>
      <c r="S10" s="204"/>
      <c r="T10" s="204"/>
      <c r="U10" s="204"/>
      <c r="V10" s="204"/>
      <c r="W10" s="204"/>
      <c r="X10" s="204"/>
      <c r="AB10" s="118"/>
    </row>
    <row r="11" spans="1:36" ht="20.100000000000001" customHeight="1">
      <c r="K11" s="407" t="str">
        <f>IFERROR(IF(K14&gt;=0.9,"Full Load","Partial Load"),"")</f>
        <v>Partial Load</v>
      </c>
      <c r="L11" s="407"/>
      <c r="R11" s="203"/>
      <c r="S11" s="204"/>
      <c r="T11" s="388" t="str">
        <f xml:space="preserve"> "Incentive amount per "  &amp; IF(K11="Full Load","10,000 BTU","Unit")</f>
        <v>Incentive amount per Unit</v>
      </c>
      <c r="U11" s="389"/>
      <c r="V11" s="389"/>
      <c r="W11" s="390"/>
      <c r="X11" s="204"/>
      <c r="AB11" s="118"/>
    </row>
    <row r="12" spans="1:36" ht="24.6" customHeight="1">
      <c r="C12" s="416" t="s">
        <v>28</v>
      </c>
      <c r="D12" s="417"/>
      <c r="E12" s="420" t="s">
        <v>29</v>
      </c>
      <c r="F12" s="420"/>
      <c r="G12" s="393" t="s">
        <v>30</v>
      </c>
      <c r="H12" s="393"/>
      <c r="I12" s="393" t="s">
        <v>31</v>
      </c>
      <c r="J12" s="393"/>
      <c r="K12" s="393" t="s">
        <v>32</v>
      </c>
      <c r="L12" s="393"/>
      <c r="M12" s="393" t="s">
        <v>33</v>
      </c>
      <c r="N12" s="422"/>
      <c r="R12" s="203"/>
      <c r="S12" s="204"/>
      <c r="T12" s="401" t="str">
        <f>IFERROR('Calc Table'!L13,"")</f>
        <v/>
      </c>
      <c r="U12" s="402"/>
      <c r="V12" s="395" t="str">
        <f>IFERROR('Calc Table'!M13,"")</f>
        <v/>
      </c>
      <c r="W12" s="396"/>
      <c r="X12" s="247"/>
      <c r="Y12" s="88"/>
      <c r="Z12" s="88"/>
      <c r="AA12" s="88"/>
      <c r="AB12" s="88"/>
      <c r="AC12" s="123"/>
      <c r="AD12" s="123"/>
      <c r="AE12" s="168"/>
      <c r="AF12" s="169"/>
      <c r="AG12" s="169"/>
      <c r="AH12" s="169"/>
      <c r="AI12" s="169"/>
      <c r="AJ12" s="169"/>
    </row>
    <row r="13" spans="1:36">
      <c r="C13" s="418"/>
      <c r="D13" s="419"/>
      <c r="E13" s="421"/>
      <c r="F13" s="421"/>
      <c r="G13" s="394"/>
      <c r="H13" s="394"/>
      <c r="I13" s="394"/>
      <c r="J13" s="394"/>
      <c r="K13" s="394"/>
      <c r="L13" s="394"/>
      <c r="M13" s="394"/>
      <c r="N13" s="423"/>
      <c r="R13" s="203"/>
      <c r="S13" s="204"/>
      <c r="T13" s="401"/>
      <c r="U13" s="402"/>
      <c r="V13" s="395"/>
      <c r="W13" s="396"/>
      <c r="X13" s="206"/>
      <c r="Y13" s="89"/>
      <c r="Z13" s="89"/>
      <c r="AA13" s="90"/>
      <c r="AB13" s="90"/>
      <c r="AC13" s="87"/>
      <c r="AD13" s="87"/>
      <c r="AE13" s="86"/>
      <c r="AG13" s="98"/>
      <c r="AH13" s="98"/>
    </row>
    <row r="14" spans="1:36" ht="15.6" customHeight="1">
      <c r="B14" s="205" t="s">
        <v>34</v>
      </c>
      <c r="C14" s="412"/>
      <c r="D14" s="413"/>
      <c r="E14" s="414"/>
      <c r="F14" s="415"/>
      <c r="G14" s="288">
        <f>SUM(E22:E32)</f>
        <v>0</v>
      </c>
      <c r="H14" s="289"/>
      <c r="I14" s="290">
        <f>SUM(F22:F32)</f>
        <v>0</v>
      </c>
      <c r="J14" s="291"/>
      <c r="K14" s="292">
        <f>IFERROR(G14/C14,0)</f>
        <v>0</v>
      </c>
      <c r="L14" s="293"/>
      <c r="M14" s="292" t="str">
        <f>IFERROR(I14/E14,"")</f>
        <v/>
      </c>
      <c r="N14" s="293"/>
      <c r="R14" s="203"/>
      <c r="S14" s="204"/>
      <c r="T14" s="400" t="str">
        <f>IFERROR('Calc Table'!L14,"")</f>
        <v/>
      </c>
      <c r="U14" s="398"/>
      <c r="V14" s="398" t="str">
        <f>IFERROR('Calc Table'!M14,"")</f>
        <v/>
      </c>
      <c r="W14" s="399"/>
      <c r="X14" s="207"/>
      <c r="Y14" s="89"/>
      <c r="Z14" s="89"/>
      <c r="AA14" s="90"/>
      <c r="AC14" s="87"/>
      <c r="AD14" s="87"/>
      <c r="AE14" s="86"/>
      <c r="AF14" s="94"/>
      <c r="AG14" s="170"/>
      <c r="AH14" s="89"/>
      <c r="AJ14" s="95"/>
    </row>
    <row r="15" spans="1:36" ht="18.95" customHeight="1">
      <c r="B15" s="205" t="s">
        <v>35</v>
      </c>
      <c r="C15" s="358"/>
      <c r="D15" s="359"/>
      <c r="E15" s="356"/>
      <c r="F15" s="357"/>
      <c r="K15" s="397" t="str">
        <f>IF(K11="Full Load","90% &lt; 120% for full rebate","")</f>
        <v/>
      </c>
      <c r="L15" s="397"/>
      <c r="M15" s="360"/>
      <c r="N15" s="361"/>
      <c r="R15" s="203"/>
      <c r="S15" s="204"/>
      <c r="T15" s="403" t="str">
        <f>IF(K11="Full Load","Total Incentive is calculated from the Total Heating Capacity at Design Capacity and the Incentive per 10,000 BTUs saved.", "The Total Incentive is calculated from multiplying the number or units installed by their incentive amount(s)" )</f>
        <v>The Total Incentive is calculated from multiplying the number or units installed by their incentive amount(s)</v>
      </c>
      <c r="U15" s="403"/>
      <c r="V15" s="403"/>
      <c r="W15" s="403"/>
      <c r="X15" s="207"/>
      <c r="Y15" s="89"/>
      <c r="Z15" s="89"/>
      <c r="AA15" s="90"/>
      <c r="AB15" s="90"/>
      <c r="AC15" s="87"/>
      <c r="AD15" s="87"/>
      <c r="AE15" s="86"/>
      <c r="AF15" s="96"/>
      <c r="AG15" s="171"/>
      <c r="AH15" s="172"/>
      <c r="AI15" s="173"/>
      <c r="AJ15" s="136"/>
    </row>
    <row r="16" spans="1:36" ht="18.95" customHeight="1">
      <c r="B16" s="311" t="s">
        <v>36</v>
      </c>
      <c r="C16" s="316" t="str">
        <f>IFERROR(VLOOKUP($D$10,'New York Lookups'!$C:G,2,FALSE),"")</f>
        <v/>
      </c>
      <c r="D16" s="317"/>
      <c r="E16" s="318" t="str">
        <f>IFERROR(VLOOKUP($D$10,'New York Lookups'!$C:$S,3,FALSE),"")</f>
        <v/>
      </c>
      <c r="F16" s="318"/>
      <c r="G16" s="208" t="s">
        <v>37</v>
      </c>
      <c r="H16" s="208"/>
      <c r="I16" s="208"/>
      <c r="J16" s="208"/>
      <c r="K16" s="282"/>
      <c r="L16" s="282"/>
      <c r="M16" s="209"/>
      <c r="N16" s="210"/>
      <c r="Q16" s="211"/>
      <c r="R16" s="203"/>
      <c r="S16" s="204"/>
      <c r="T16" s="403"/>
      <c r="U16" s="403"/>
      <c r="V16" s="403"/>
      <c r="W16" s="403"/>
      <c r="X16" s="207"/>
      <c r="Y16" s="89"/>
      <c r="Z16" s="89"/>
      <c r="AA16" s="90"/>
      <c r="AB16" s="90"/>
      <c r="AC16" s="87"/>
      <c r="AD16" s="87"/>
      <c r="AE16" s="86"/>
      <c r="AF16" s="96"/>
      <c r="AG16" s="171"/>
      <c r="AH16" s="172"/>
      <c r="AI16" s="174"/>
      <c r="AJ16" s="136"/>
    </row>
    <row r="17" spans="2:36" ht="25.5" customHeight="1">
      <c r="B17" s="312"/>
      <c r="Q17" s="211"/>
      <c r="R17" s="203"/>
      <c r="S17" s="204"/>
      <c r="T17" s="403"/>
      <c r="U17" s="403"/>
      <c r="V17" s="403"/>
      <c r="W17" s="403"/>
      <c r="X17" s="212"/>
      <c r="Y17" s="89"/>
      <c r="Z17" s="89"/>
      <c r="AA17" s="90"/>
      <c r="AB17" s="90"/>
      <c r="AC17" s="87"/>
      <c r="AD17" s="87"/>
      <c r="AE17" s="86"/>
      <c r="AF17" s="96"/>
      <c r="AG17" s="171"/>
      <c r="AH17" s="172"/>
      <c r="AI17" s="174"/>
      <c r="AJ17" s="136"/>
    </row>
    <row r="18" spans="2:36" ht="27" customHeight="1">
      <c r="B18" s="424" t="str">
        <f xml:space="preserve"> IF(LEFT(D6,4)&lt;&gt;"GSHP","NEEP MAX Heating Capacity @ 5°F", " Heating Capacity @ AHRI Full Capacity") &amp; "
(for rebate)"</f>
        <v>NEEP MAX Heating Capacity @ 5°F
(for rebate)</v>
      </c>
      <c r="C18" s="313" t="s">
        <v>38</v>
      </c>
      <c r="D18" s="283" t="s">
        <v>39</v>
      </c>
      <c r="E18" s="283" t="str">
        <f>IF(LEFT(D6,4)&lt;&gt;"GSHP", "Heating Capacity (MAX) @ Design Temp", "FULL Heating Capacity (AHRI or approved software)")</f>
        <v>Heating Capacity (MAX) @ Design Temp</v>
      </c>
      <c r="F18" s="283" t="str">
        <f>IF(LEFT(D6,4)&lt;&gt;"GSHP","Cooling Capacity (MIN) @ Design Temp", "FULL Cooling Capacity (AHRI or approved software)")</f>
        <v>Cooling Capacity (MIN) @ Design Temp</v>
      </c>
      <c r="G18" s="283" t="s">
        <v>40</v>
      </c>
      <c r="H18" s="285" t="s">
        <v>41</v>
      </c>
      <c r="I18" s="296"/>
      <c r="J18" s="296"/>
      <c r="K18" s="297" t="s">
        <v>42</v>
      </c>
      <c r="L18" s="298"/>
      <c r="M18" s="298"/>
      <c r="N18" s="298"/>
      <c r="O18" s="298"/>
      <c r="P18" s="299"/>
      <c r="Q18" s="211"/>
      <c r="R18" s="203"/>
      <c r="S18" s="204"/>
      <c r="T18" s="213"/>
      <c r="U18" s="213"/>
      <c r="V18" s="213"/>
      <c r="W18" s="213"/>
      <c r="X18" s="213"/>
      <c r="Y18" s="89"/>
      <c r="Z18" s="89"/>
      <c r="AA18" s="90"/>
      <c r="AC18" s="87"/>
      <c r="AD18" s="87"/>
      <c r="AE18" s="86"/>
      <c r="AF18" s="96"/>
      <c r="AG18" s="171"/>
      <c r="AH18" s="172"/>
      <c r="AI18" s="174"/>
      <c r="AJ18" s="136"/>
    </row>
    <row r="19" spans="2:36" ht="18.75">
      <c r="B19" s="425"/>
      <c r="C19" s="314"/>
      <c r="D19" s="284"/>
      <c r="E19" s="284"/>
      <c r="F19" s="284"/>
      <c r="G19" s="284"/>
      <c r="H19" s="286"/>
      <c r="I19" s="296"/>
      <c r="J19" s="296"/>
      <c r="K19" s="300"/>
      <c r="L19" s="301"/>
      <c r="M19" s="301"/>
      <c r="N19" s="301"/>
      <c r="O19" s="301"/>
      <c r="P19" s="302"/>
      <c r="Q19" s="211"/>
      <c r="R19" s="203"/>
      <c r="S19" s="204"/>
      <c r="T19" s="388" t="s">
        <v>43</v>
      </c>
      <c r="U19" s="389"/>
      <c r="V19" s="389"/>
      <c r="W19" s="390"/>
      <c r="X19" s="213"/>
      <c r="Y19" s="89"/>
      <c r="Z19" s="89"/>
      <c r="AA19" s="90"/>
      <c r="AC19" s="87"/>
      <c r="AD19" s="87"/>
      <c r="AE19" s="86"/>
      <c r="AF19" s="94"/>
      <c r="AG19" s="175"/>
      <c r="AH19" s="89"/>
      <c r="AI19" s="136"/>
      <c r="AJ19" s="136"/>
    </row>
    <row r="20" spans="2:36" ht="17.100000000000001" customHeight="1">
      <c r="B20" s="425"/>
      <c r="C20" s="314"/>
      <c r="D20" s="284"/>
      <c r="E20" s="284"/>
      <c r="F20" s="284"/>
      <c r="G20" s="284"/>
      <c r="H20" s="286"/>
      <c r="I20" s="296"/>
      <c r="J20" s="296"/>
      <c r="K20" s="300"/>
      <c r="L20" s="301"/>
      <c r="M20" s="301"/>
      <c r="N20" s="301"/>
      <c r="O20" s="301"/>
      <c r="P20" s="302"/>
      <c r="R20" s="203"/>
      <c r="S20" s="204"/>
      <c r="T20" s="401" t="s">
        <v>44</v>
      </c>
      <c r="U20" s="402"/>
      <c r="V20" s="395" t="s">
        <v>45</v>
      </c>
      <c r="W20" s="396"/>
      <c r="X20" s="122"/>
      <c r="Y20" s="92"/>
      <c r="Z20" s="92"/>
      <c r="AA20" s="90"/>
      <c r="AC20" s="87"/>
      <c r="AD20" s="87"/>
      <c r="AE20" s="86"/>
      <c r="AF20" s="176"/>
      <c r="AG20" s="86"/>
      <c r="AH20" s="86"/>
      <c r="AI20" s="177"/>
      <c r="AJ20" s="86"/>
    </row>
    <row r="21" spans="2:36" ht="14.45" customHeight="1">
      <c r="B21" s="425"/>
      <c r="C21" s="315"/>
      <c r="D21" s="284"/>
      <c r="E21" s="284"/>
      <c r="F21" s="284"/>
      <c r="G21" s="284"/>
      <c r="H21" s="287"/>
      <c r="I21" s="202"/>
      <c r="J21" s="214"/>
      <c r="K21" s="303"/>
      <c r="L21" s="304"/>
      <c r="M21" s="304"/>
      <c r="N21" s="304"/>
      <c r="O21" s="304"/>
      <c r="P21" s="305"/>
      <c r="Q21" s="95"/>
      <c r="R21" s="203"/>
      <c r="S21" s="204"/>
      <c r="T21" s="401"/>
      <c r="U21" s="402"/>
      <c r="V21" s="395"/>
      <c r="W21" s="396"/>
      <c r="X21" s="204"/>
      <c r="Y21" s="92"/>
      <c r="Z21" s="92"/>
      <c r="AA21" s="90"/>
      <c r="AC21" s="87"/>
      <c r="AD21" s="87"/>
      <c r="AE21" s="86"/>
      <c r="AG21" s="98"/>
      <c r="AH21" s="98"/>
    </row>
    <row r="22" spans="2:36">
      <c r="B22" s="182"/>
      <c r="C22" s="215" t="s">
        <v>46</v>
      </c>
      <c r="D22" s="178"/>
      <c r="E22" s="179"/>
      <c r="F22" s="179"/>
      <c r="G22" s="216" t="str">
        <f>IFERROR(IF(E22/K$14=0,"-",E22/K$14),"")</f>
        <v/>
      </c>
      <c r="H22" s="216" t="str">
        <f>IFERROR(IF(F22/M$14=0,"-",F22/M$14),"")</f>
        <v/>
      </c>
      <c r="I22" s="217"/>
      <c r="J22" s="217"/>
      <c r="K22" s="294" t="s">
        <v>44</v>
      </c>
      <c r="L22" s="295"/>
      <c r="M22" s="98" t="s">
        <v>47</v>
      </c>
      <c r="N22" s="98" t="s">
        <v>48</v>
      </c>
      <c r="O22" s="218"/>
      <c r="P22" s="219"/>
      <c r="Q22" s="136"/>
      <c r="R22" s="203"/>
      <c r="S22" s="204"/>
      <c r="T22" s="337" t="str">
        <f>IFERROR(ROUND(C16,0)&amp;"°","")</f>
        <v/>
      </c>
      <c r="U22" s="338"/>
      <c r="V22" s="339" t="str">
        <f>IFERROR(ROUND(E16,0)&amp; "°","")</f>
        <v/>
      </c>
      <c r="W22" s="340"/>
      <c r="X22" s="204"/>
      <c r="Y22" s="89"/>
      <c r="Z22" s="89"/>
      <c r="AA22" s="90"/>
      <c r="AB22" s="90"/>
      <c r="AC22" s="87"/>
      <c r="AD22" s="87"/>
      <c r="AE22" s="86"/>
      <c r="AF22" s="94"/>
      <c r="AG22" s="170"/>
      <c r="AH22" s="89"/>
      <c r="AJ22" s="95"/>
    </row>
    <row r="23" spans="2:36" ht="15" customHeight="1">
      <c r="B23" s="182"/>
      <c r="C23" s="220" t="s">
        <v>49</v>
      </c>
      <c r="D23" s="178"/>
      <c r="E23" s="179"/>
      <c r="F23" s="179"/>
      <c r="G23" s="216" t="str">
        <f t="shared" ref="G23:G32" si="0">IFERROR(IF(E23/K$14=0,"-",E23/K$14),"")</f>
        <v/>
      </c>
      <c r="H23" s="216" t="str">
        <f t="shared" ref="H23:H32" si="1">IFERROR(IF(F23/M$14=0,"-",F23/M$14),"")</f>
        <v/>
      </c>
      <c r="K23" s="221"/>
      <c r="L23" s="94" t="s">
        <v>50</v>
      </c>
      <c r="M23" s="183"/>
      <c r="N23" s="183"/>
      <c r="O23" s="218"/>
      <c r="P23" s="219"/>
      <c r="Q23" s="136"/>
      <c r="R23" s="203"/>
      <c r="S23" s="204"/>
      <c r="T23" s="204"/>
      <c r="U23" s="204"/>
      <c r="V23" s="204"/>
      <c r="W23" s="204"/>
      <c r="X23" s="204"/>
      <c r="Y23" s="89"/>
      <c r="Z23" s="89"/>
      <c r="AA23" s="90"/>
      <c r="AB23" s="90"/>
      <c r="AC23" s="87"/>
      <c r="AD23" s="87"/>
      <c r="AE23" s="86"/>
      <c r="AF23" s="96"/>
      <c r="AG23" s="171"/>
      <c r="AH23" s="172"/>
      <c r="AI23" s="173"/>
      <c r="AJ23" s="136"/>
    </row>
    <row r="24" spans="2:36">
      <c r="B24" s="182"/>
      <c r="C24" s="220" t="s">
        <v>51</v>
      </c>
      <c r="D24" s="178"/>
      <c r="E24" s="179"/>
      <c r="F24" s="179"/>
      <c r="G24" s="216" t="str">
        <f t="shared" si="0"/>
        <v/>
      </c>
      <c r="H24" s="216" t="str">
        <f t="shared" si="1"/>
        <v/>
      </c>
      <c r="K24" s="221"/>
      <c r="L24" s="96" t="s">
        <v>52</v>
      </c>
      <c r="M24" s="116" t="str">
        <f>IF(OR($C$15=""),$C$16,$C$15)</f>
        <v/>
      </c>
      <c r="N24" s="97" t="str">
        <f>IFERROR((N25+(IMSUB(M24,M25)/(M23-M25)*(N23-N25))),"")</f>
        <v/>
      </c>
      <c r="O24" s="323" t="s">
        <v>53</v>
      </c>
      <c r="P24" s="324"/>
      <c r="R24" s="203"/>
      <c r="S24" s="204"/>
      <c r="T24" s="341" t="s">
        <v>54</v>
      </c>
      <c r="U24" s="342"/>
      <c r="V24" s="342"/>
      <c r="W24" s="343"/>
      <c r="X24" s="204"/>
      <c r="Y24" s="89"/>
      <c r="Z24" s="89"/>
      <c r="AA24" s="90"/>
      <c r="AB24" s="90"/>
      <c r="AC24" s="87"/>
      <c r="AD24" s="87"/>
      <c r="AE24" s="86"/>
      <c r="AF24" s="94"/>
      <c r="AG24" s="175"/>
      <c r="AH24" s="89"/>
      <c r="AI24" s="136"/>
      <c r="AJ24" s="136"/>
    </row>
    <row r="25" spans="2:36" ht="14.45" customHeight="1">
      <c r="B25" s="182"/>
      <c r="C25" s="220" t="s">
        <v>55</v>
      </c>
      <c r="D25" s="178"/>
      <c r="E25" s="179"/>
      <c r="F25" s="179"/>
      <c r="G25" s="216" t="str">
        <f t="shared" si="0"/>
        <v/>
      </c>
      <c r="H25" s="216" t="str">
        <f t="shared" si="1"/>
        <v/>
      </c>
      <c r="K25" s="221"/>
      <c r="L25" s="94" t="s">
        <v>56</v>
      </c>
      <c r="M25" s="186"/>
      <c r="N25" s="183"/>
      <c r="O25" s="325"/>
      <c r="P25" s="324"/>
      <c r="R25" s="203"/>
      <c r="S25" s="204"/>
      <c r="T25" s="328" t="str">
        <f>IF(LEFT(D6,4)&lt;&gt;"GSHP","Your heat pump must be at least ", "")</f>
        <v xml:space="preserve">Your heat pump must be at least </v>
      </c>
      <c r="U25" s="329"/>
      <c r="V25" s="329"/>
      <c r="W25" s="330"/>
      <c r="X25" s="224"/>
      <c r="Y25" s="89"/>
      <c r="Z25" s="89"/>
      <c r="AA25" s="90"/>
      <c r="AB25" s="90"/>
      <c r="AC25" s="87"/>
      <c r="AD25" s="87"/>
      <c r="AE25" s="86"/>
      <c r="AF25" s="176"/>
      <c r="AG25" s="86"/>
      <c r="AH25" s="86"/>
      <c r="AI25" s="177"/>
      <c r="AJ25" s="86"/>
    </row>
    <row r="26" spans="2:36" ht="14.45" customHeight="1">
      <c r="B26" s="182"/>
      <c r="C26" s="220" t="s">
        <v>57</v>
      </c>
      <c r="D26" s="180"/>
      <c r="E26" s="179"/>
      <c r="F26" s="179"/>
      <c r="G26" s="216" t="str">
        <f t="shared" si="0"/>
        <v/>
      </c>
      <c r="H26" s="216" t="str">
        <f t="shared" si="1"/>
        <v/>
      </c>
      <c r="K26" s="221"/>
      <c r="L26" s="218"/>
      <c r="M26" s="218"/>
      <c r="N26" s="218"/>
      <c r="O26" s="222"/>
      <c r="P26" s="223"/>
      <c r="Q26" s="95"/>
      <c r="R26" s="203"/>
      <c r="S26" s="204"/>
      <c r="T26" s="331" t="str">
        <f>IFERROR(IF(LEFT(D6,4)&lt;&gt;"GSHP",'Calc Table'!P5 &amp; " inches", "N/A"),"")</f>
        <v/>
      </c>
      <c r="U26" s="332"/>
      <c r="V26" s="332"/>
      <c r="W26" s="333"/>
      <c r="X26" s="224"/>
      <c r="Y26" s="89"/>
      <c r="Z26" s="89"/>
      <c r="AA26" s="90"/>
      <c r="AB26" s="90"/>
      <c r="AC26" s="87"/>
      <c r="AD26" s="87"/>
      <c r="AE26" s="86"/>
      <c r="AG26" s="98"/>
      <c r="AH26" s="98"/>
    </row>
    <row r="27" spans="2:36" ht="15" customHeight="1">
      <c r="B27" s="182"/>
      <c r="C27" s="220" t="s">
        <v>58</v>
      </c>
      <c r="D27" s="180"/>
      <c r="E27" s="179"/>
      <c r="F27" s="179"/>
      <c r="G27" s="216" t="str">
        <f t="shared" si="0"/>
        <v/>
      </c>
      <c r="H27" s="216" t="str">
        <f t="shared" si="1"/>
        <v/>
      </c>
      <c r="K27" s="280" t="s">
        <v>45</v>
      </c>
      <c r="L27" s="281"/>
      <c r="M27" s="98" t="s">
        <v>47</v>
      </c>
      <c r="N27" s="225" t="s">
        <v>59</v>
      </c>
      <c r="O27" s="28"/>
      <c r="P27" s="226"/>
      <c r="Q27" s="136"/>
      <c r="R27" s="203"/>
      <c r="S27" s="204"/>
      <c r="T27" s="334" t="str">
        <f>IF(LEFT(D6,4)&lt;&gt;"GSHP","off the ground.", "")</f>
        <v>off the ground.</v>
      </c>
      <c r="U27" s="335"/>
      <c r="V27" s="335"/>
      <c r="W27" s="336"/>
      <c r="X27" s="204"/>
      <c r="Y27" s="100"/>
      <c r="Z27" s="101"/>
      <c r="AA27" s="102"/>
      <c r="AB27" s="102"/>
      <c r="AC27" s="86"/>
      <c r="AE27" s="86"/>
      <c r="AF27" s="94"/>
      <c r="AG27" s="170"/>
      <c r="AH27" s="89"/>
      <c r="AJ27" s="95"/>
    </row>
    <row r="28" spans="2:36">
      <c r="B28" s="182"/>
      <c r="C28" s="220" t="s">
        <v>60</v>
      </c>
      <c r="D28" s="181"/>
      <c r="E28" s="179"/>
      <c r="F28" s="179"/>
      <c r="G28" s="216" t="str">
        <f t="shared" si="0"/>
        <v/>
      </c>
      <c r="H28" s="216" t="str">
        <f t="shared" si="1"/>
        <v/>
      </c>
      <c r="K28" s="227"/>
      <c r="L28" s="94" t="s">
        <v>50</v>
      </c>
      <c r="M28" s="184"/>
      <c r="N28" s="185"/>
      <c r="O28" s="28"/>
      <c r="P28" s="228"/>
      <c r="Q28" s="136"/>
      <c r="R28" s="203"/>
      <c r="S28" s="204"/>
      <c r="T28" s="191"/>
      <c r="U28" s="192"/>
      <c r="V28" s="192"/>
      <c r="W28" s="193"/>
      <c r="X28" s="204"/>
      <c r="Y28" s="100"/>
      <c r="Z28" s="101"/>
      <c r="AA28" s="102"/>
      <c r="AB28" s="102"/>
      <c r="AC28" s="86"/>
      <c r="AE28" s="86"/>
      <c r="AF28" s="96"/>
      <c r="AG28" s="171"/>
      <c r="AH28" s="172"/>
      <c r="AI28" s="173"/>
      <c r="AJ28" s="136"/>
    </row>
    <row r="29" spans="2:36">
      <c r="B29" s="182"/>
      <c r="C29" s="220" t="s">
        <v>61</v>
      </c>
      <c r="D29" s="181"/>
      <c r="E29" s="179"/>
      <c r="F29" s="179"/>
      <c r="G29" s="216" t="str">
        <f t="shared" si="0"/>
        <v/>
      </c>
      <c r="H29" s="216" t="str">
        <f t="shared" si="1"/>
        <v/>
      </c>
      <c r="K29" s="227"/>
      <c r="L29" s="96" t="s">
        <v>52</v>
      </c>
      <c r="M29" s="117" t="str">
        <f>IF(OR($E$15=""),$E$16,$E$15)</f>
        <v/>
      </c>
      <c r="N29" s="97" t="str">
        <f>IFERROR((N30+(IMSUB(M29,M30)/(M28-M30)*(N28-N30))),"")</f>
        <v/>
      </c>
      <c r="O29" s="319" t="s">
        <v>62</v>
      </c>
      <c r="P29" s="326"/>
      <c r="R29" s="203"/>
      <c r="S29" s="204"/>
      <c r="T29" s="204"/>
      <c r="U29" s="204"/>
      <c r="V29" s="204"/>
      <c r="W29" s="204"/>
      <c r="X29" s="204"/>
      <c r="Y29" s="103"/>
      <c r="Z29" s="103"/>
      <c r="AA29" s="86"/>
      <c r="AB29" s="86"/>
      <c r="AC29" s="86"/>
      <c r="AE29" s="86"/>
      <c r="AF29" s="94"/>
      <c r="AG29" s="175"/>
      <c r="AH29" s="89"/>
      <c r="AI29" s="136"/>
      <c r="AJ29" s="136"/>
    </row>
    <row r="30" spans="2:36">
      <c r="B30" s="182"/>
      <c r="C30" s="220" t="s">
        <v>63</v>
      </c>
      <c r="D30" s="181"/>
      <c r="E30" s="179"/>
      <c r="F30" s="179"/>
      <c r="G30" s="216" t="str">
        <f t="shared" si="0"/>
        <v/>
      </c>
      <c r="H30" s="216" t="str">
        <f t="shared" si="1"/>
        <v/>
      </c>
      <c r="K30" s="227"/>
      <c r="L30" s="94" t="s">
        <v>56</v>
      </c>
      <c r="M30" s="186"/>
      <c r="N30" s="183"/>
      <c r="O30" s="327"/>
      <c r="P30" s="326"/>
      <c r="R30" s="203"/>
      <c r="S30" s="204"/>
      <c r="T30" s="204"/>
      <c r="U30" s="204"/>
      <c r="V30" s="204"/>
      <c r="W30" s="204"/>
      <c r="X30" s="204"/>
      <c r="Y30" s="86"/>
      <c r="Z30" s="86"/>
      <c r="AA30" s="86"/>
      <c r="AB30" s="86"/>
      <c r="AC30" s="86"/>
      <c r="AE30" s="86"/>
      <c r="AF30" s="176"/>
      <c r="AG30" s="86"/>
      <c r="AH30" s="86"/>
      <c r="AI30" s="177"/>
      <c r="AJ30" s="86"/>
    </row>
    <row r="31" spans="2:36" ht="15.75" thickBot="1">
      <c r="B31" s="182"/>
      <c r="C31" s="220" t="s">
        <v>64</v>
      </c>
      <c r="D31" s="181"/>
      <c r="E31" s="179"/>
      <c r="F31" s="179"/>
      <c r="G31" s="216" t="str">
        <f t="shared" si="0"/>
        <v/>
      </c>
      <c r="H31" s="216" t="str">
        <f t="shared" si="1"/>
        <v/>
      </c>
      <c r="K31" s="229"/>
      <c r="L31" s="230"/>
      <c r="M31" s="231"/>
      <c r="N31" s="231"/>
      <c r="O31" s="232"/>
      <c r="P31" s="233"/>
      <c r="Q31" s="95"/>
      <c r="R31" s="203"/>
      <c r="S31" s="204"/>
      <c r="T31" s="204"/>
      <c r="U31" s="204"/>
      <c r="V31" s="204"/>
      <c r="W31" s="204"/>
      <c r="X31" s="204"/>
      <c r="Y31" s="104"/>
      <c r="Z31" s="104"/>
      <c r="AA31" s="104"/>
      <c r="AB31" s="104"/>
      <c r="AC31" s="86"/>
      <c r="AE31" s="155"/>
    </row>
    <row r="32" spans="2:36" ht="15.95" customHeight="1">
      <c r="B32" s="182"/>
      <c r="C32" s="234" t="s">
        <v>65</v>
      </c>
      <c r="D32" s="181"/>
      <c r="E32" s="179"/>
      <c r="F32" s="179"/>
      <c r="G32" s="216" t="str">
        <f t="shared" si="0"/>
        <v/>
      </c>
      <c r="H32" s="216" t="str">
        <f t="shared" si="1"/>
        <v/>
      </c>
      <c r="K32" s="309" t="s">
        <v>44</v>
      </c>
      <c r="L32" s="310"/>
      <c r="M32" s="235" t="s">
        <v>47</v>
      </c>
      <c r="N32" s="235" t="s">
        <v>48</v>
      </c>
      <c r="O32" s="236"/>
      <c r="P32" s="237"/>
      <c r="Q32" s="136"/>
      <c r="R32" s="203"/>
      <c r="S32" s="204"/>
      <c r="T32" s="204"/>
      <c r="U32" s="204"/>
      <c r="V32" s="204"/>
      <c r="W32" s="204"/>
      <c r="X32" s="204"/>
      <c r="Y32" s="86"/>
      <c r="Z32" s="86"/>
      <c r="AA32" s="86"/>
      <c r="AB32" s="86"/>
      <c r="AC32" s="86"/>
      <c r="AE32" s="196"/>
    </row>
    <row r="33" spans="1:31" ht="15.6" customHeight="1">
      <c r="B33" s="405" t="s">
        <v>66</v>
      </c>
      <c r="C33" s="405"/>
      <c r="D33" s="405"/>
      <c r="E33" s="405"/>
      <c r="F33" s="405"/>
      <c r="G33" s="405"/>
      <c r="H33" s="405"/>
      <c r="K33" s="221"/>
      <c r="L33" s="94" t="s">
        <v>50</v>
      </c>
      <c r="M33" s="183"/>
      <c r="N33" s="183"/>
      <c r="O33" s="222"/>
      <c r="P33" s="223"/>
      <c r="Q33" s="136"/>
      <c r="R33" s="203"/>
      <c r="S33" s="204"/>
      <c r="T33" s="204"/>
      <c r="U33" s="204"/>
      <c r="V33" s="204"/>
      <c r="W33" s="204"/>
      <c r="X33" s="204"/>
      <c r="Y33" s="86"/>
      <c r="Z33" s="86"/>
      <c r="AA33" s="86"/>
      <c r="AB33" s="86"/>
      <c r="AC33" s="86"/>
      <c r="AE33" s="87"/>
    </row>
    <row r="34" spans="1:31">
      <c r="B34" s="406"/>
      <c r="C34" s="406"/>
      <c r="D34" s="406"/>
      <c r="E34" s="406"/>
      <c r="F34" s="406"/>
      <c r="G34" s="406"/>
      <c r="H34" s="406"/>
      <c r="I34" s="90"/>
      <c r="K34" s="221"/>
      <c r="L34" s="96" t="s">
        <v>52</v>
      </c>
      <c r="M34" s="116" t="str">
        <f>IF(OR($C$15=""),$C$16,$C$15)</f>
        <v/>
      </c>
      <c r="N34" s="97" t="str">
        <f>IFERROR((N35+(IMSUB(M34,M35)/(M33-M35)*(N33-N35))),"")</f>
        <v/>
      </c>
      <c r="O34" s="323" t="s">
        <v>67</v>
      </c>
      <c r="P34" s="324"/>
      <c r="R34" s="203"/>
      <c r="S34" s="204"/>
      <c r="T34" s="204"/>
      <c r="U34" s="204"/>
      <c r="V34" s="204"/>
      <c r="W34" s="204"/>
      <c r="X34" s="204"/>
    </row>
    <row r="35" spans="1:31">
      <c r="H35" s="90"/>
      <c r="I35" s="90"/>
      <c r="K35" s="221"/>
      <c r="L35" s="94" t="s">
        <v>56</v>
      </c>
      <c r="M35" s="186"/>
      <c r="N35" s="183"/>
      <c r="O35" s="325"/>
      <c r="P35" s="324"/>
      <c r="R35" s="203"/>
      <c r="S35" s="204"/>
      <c r="T35" s="204"/>
      <c r="U35" s="204"/>
      <c r="V35" s="204"/>
      <c r="W35" s="204"/>
      <c r="X35" s="204"/>
    </row>
    <row r="36" spans="1:31">
      <c r="H36" s="90"/>
      <c r="I36" s="90"/>
      <c r="K36" s="221"/>
      <c r="L36" s="218"/>
      <c r="M36" s="218"/>
      <c r="N36" s="218"/>
      <c r="O36" s="222"/>
      <c r="P36" s="223"/>
      <c r="R36" s="203"/>
      <c r="S36" s="204"/>
      <c r="T36" s="204"/>
      <c r="U36" s="204"/>
      <c r="V36" s="204"/>
      <c r="W36" s="204"/>
      <c r="X36" s="204"/>
    </row>
    <row r="37" spans="1:31" ht="14.45" customHeight="1">
      <c r="H37" s="90"/>
      <c r="I37" s="90"/>
      <c r="K37" s="280" t="s">
        <v>45</v>
      </c>
      <c r="L37" s="281"/>
      <c r="M37" s="98" t="s">
        <v>47</v>
      </c>
      <c r="N37" s="98" t="s">
        <v>59</v>
      </c>
      <c r="O37" s="28"/>
      <c r="P37" s="226"/>
      <c r="R37" s="203"/>
      <c r="S37" s="204"/>
      <c r="T37" s="204"/>
      <c r="U37" s="204"/>
      <c r="V37" s="204"/>
      <c r="W37" s="204"/>
      <c r="X37" s="204"/>
    </row>
    <row r="38" spans="1:31">
      <c r="H38" s="238"/>
      <c r="I38" s="90"/>
      <c r="K38" s="227"/>
      <c r="L38" s="94" t="s">
        <v>50</v>
      </c>
      <c r="M38" s="184"/>
      <c r="N38" s="183"/>
      <c r="O38" s="28"/>
      <c r="P38" s="228"/>
      <c r="R38" s="203"/>
      <c r="S38" s="204"/>
      <c r="T38" s="204"/>
      <c r="U38" s="204"/>
      <c r="V38" s="204"/>
      <c r="W38" s="204"/>
      <c r="X38" s="204"/>
    </row>
    <row r="39" spans="1:31">
      <c r="I39" s="238"/>
      <c r="K39" s="227"/>
      <c r="L39" s="96" t="s">
        <v>52</v>
      </c>
      <c r="M39" s="117" t="str">
        <f>IF(OR($E$15=""),$E$16,$E$15)</f>
        <v/>
      </c>
      <c r="N39" s="97" t="str">
        <f>IFERROR((N40+(IMSUB(M39,M40)/(M38-M40)*(N38-N40))),"")</f>
        <v/>
      </c>
      <c r="O39" s="319" t="s">
        <v>68</v>
      </c>
      <c r="P39" s="320"/>
      <c r="R39" s="203"/>
      <c r="S39" s="204"/>
      <c r="T39" s="204"/>
      <c r="U39" s="204"/>
      <c r="V39" s="204"/>
      <c r="W39" s="204"/>
      <c r="X39" s="204"/>
    </row>
    <row r="40" spans="1:31">
      <c r="A40" s="239"/>
      <c r="B40" s="307" t="s">
        <v>69</v>
      </c>
      <c r="C40" s="307"/>
      <c r="D40" s="307"/>
      <c r="E40" s="307"/>
      <c r="F40" s="307"/>
      <c r="G40" s="307"/>
      <c r="H40" s="307"/>
      <c r="I40" s="307"/>
      <c r="K40" s="227"/>
      <c r="L40" s="94" t="s">
        <v>56</v>
      </c>
      <c r="M40" s="186"/>
      <c r="N40" s="183"/>
      <c r="O40" s="319"/>
      <c r="P40" s="320"/>
      <c r="R40" s="203"/>
      <c r="S40" s="204"/>
      <c r="T40" s="204"/>
      <c r="U40" s="204"/>
      <c r="V40" s="204"/>
      <c r="W40" s="204"/>
      <c r="X40" s="204"/>
    </row>
    <row r="41" spans="1:31" ht="15.75" thickBot="1">
      <c r="A41" s="240"/>
      <c r="B41" s="308" t="s">
        <v>70</v>
      </c>
      <c r="C41" s="308"/>
      <c r="D41" s="308"/>
      <c r="E41" s="308"/>
      <c r="F41" s="308"/>
      <c r="G41" s="308"/>
      <c r="H41" s="308"/>
      <c r="I41" s="308"/>
      <c r="K41" s="229"/>
      <c r="L41" s="230"/>
      <c r="M41" s="231"/>
      <c r="N41" s="231"/>
      <c r="O41" s="321"/>
      <c r="P41" s="322"/>
      <c r="R41" s="203"/>
      <c r="S41" s="204"/>
      <c r="T41" s="204"/>
      <c r="U41" s="204"/>
      <c r="V41" s="204"/>
      <c r="W41" s="204"/>
      <c r="X41" s="204"/>
    </row>
    <row r="42" spans="1:31" ht="14.45" customHeight="1">
      <c r="A42" s="241"/>
      <c r="B42" s="306" t="str">
        <f>"Questions? Contact your ICF account manager for " &amp; D5</f>
        <v>Questions? Contact your ICF account manager for Choose One</v>
      </c>
      <c r="C42" s="306"/>
      <c r="D42" s="306"/>
      <c r="E42" s="306"/>
      <c r="F42" s="306"/>
      <c r="G42" s="306"/>
      <c r="H42" s="306"/>
      <c r="I42" s="306"/>
      <c r="K42" s="309" t="s">
        <v>44</v>
      </c>
      <c r="L42" s="310"/>
      <c r="M42" s="235" t="s">
        <v>47</v>
      </c>
      <c r="N42" s="235" t="s">
        <v>48</v>
      </c>
      <c r="O42" s="236"/>
      <c r="P42" s="237"/>
      <c r="R42" s="203"/>
      <c r="S42" s="204"/>
      <c r="T42" s="204"/>
      <c r="U42" s="204"/>
      <c r="V42" s="204"/>
      <c r="W42" s="204"/>
      <c r="X42" s="204"/>
    </row>
    <row r="43" spans="1:31">
      <c r="K43" s="221"/>
      <c r="L43" s="94" t="s">
        <v>50</v>
      </c>
      <c r="M43" s="183"/>
      <c r="N43" s="183"/>
      <c r="O43" s="222"/>
      <c r="P43" s="223"/>
      <c r="R43" s="203"/>
      <c r="S43" s="204"/>
      <c r="T43" s="204"/>
      <c r="U43" s="204"/>
      <c r="V43" s="204"/>
      <c r="W43" s="204"/>
      <c r="X43" s="204"/>
    </row>
    <row r="44" spans="1:31">
      <c r="B44" s="242"/>
      <c r="K44" s="221"/>
      <c r="L44" s="96" t="s">
        <v>52</v>
      </c>
      <c r="M44" s="116" t="str">
        <f>IF(OR($C$15=""),$C$16,$C$15)</f>
        <v/>
      </c>
      <c r="N44" s="97" t="str">
        <f>IFERROR((N45+(IMSUB(M44,M45)/(M43-M45)*(N43-N45))),"")</f>
        <v/>
      </c>
      <c r="O44" s="323" t="s">
        <v>67</v>
      </c>
      <c r="P44" s="324"/>
      <c r="R44" s="203"/>
      <c r="S44" s="204"/>
      <c r="T44" s="204"/>
      <c r="U44" s="204"/>
      <c r="V44" s="204"/>
      <c r="W44" s="204"/>
      <c r="X44" s="204"/>
    </row>
    <row r="45" spans="1:31">
      <c r="B45" s="242"/>
      <c r="D45"/>
      <c r="E45" s="103"/>
      <c r="K45" s="221"/>
      <c r="L45" s="94" t="s">
        <v>56</v>
      </c>
      <c r="M45" s="186"/>
      <c r="N45" s="183"/>
      <c r="O45" s="325"/>
      <c r="P45" s="324"/>
      <c r="R45" s="203"/>
      <c r="S45" s="204"/>
      <c r="T45" s="204"/>
      <c r="U45" s="204"/>
      <c r="V45" s="204"/>
      <c r="W45" s="204"/>
      <c r="X45" s="204"/>
    </row>
    <row r="46" spans="1:31">
      <c r="K46" s="221"/>
      <c r="L46" s="218"/>
      <c r="M46" s="218"/>
      <c r="N46" s="218"/>
      <c r="O46" s="222"/>
      <c r="P46" s="223"/>
      <c r="R46" s="203"/>
      <c r="S46" s="204"/>
      <c r="T46" s="204"/>
      <c r="U46" s="204"/>
      <c r="V46" s="204"/>
      <c r="W46" s="204"/>
      <c r="X46" s="204"/>
    </row>
    <row r="47" spans="1:31" ht="14.45" customHeight="1">
      <c r="K47" s="280" t="s">
        <v>45</v>
      </c>
      <c r="L47" s="281"/>
      <c r="M47" s="98" t="s">
        <v>47</v>
      </c>
      <c r="N47" s="225" t="s">
        <v>59</v>
      </c>
      <c r="O47" s="28"/>
      <c r="P47" s="226"/>
      <c r="R47" s="203"/>
      <c r="S47" s="204"/>
      <c r="T47" s="204"/>
      <c r="U47" s="204"/>
      <c r="V47" s="204"/>
      <c r="W47" s="204"/>
      <c r="X47" s="204"/>
    </row>
    <row r="48" spans="1:31">
      <c r="K48" s="227"/>
      <c r="L48" s="94" t="s">
        <v>50</v>
      </c>
      <c r="M48" s="184"/>
      <c r="N48" s="185"/>
      <c r="O48" s="28"/>
      <c r="P48" s="228"/>
      <c r="R48" s="203"/>
      <c r="S48" s="204"/>
      <c r="T48" s="204"/>
      <c r="U48" s="204"/>
      <c r="V48" s="204"/>
      <c r="W48" s="204"/>
      <c r="X48" s="204"/>
    </row>
    <row r="49" spans="2:24">
      <c r="B49" s="242"/>
      <c r="K49" s="227"/>
      <c r="L49" s="96" t="s">
        <v>52</v>
      </c>
      <c r="M49" s="117" t="str">
        <f>IF(OR($E$15=""),$E$16,$E$15)</f>
        <v/>
      </c>
      <c r="N49" s="97" t="str">
        <f>IFERROR((N50+(IMSUB(M49,M50)/(M48-M50)*(N48-N50))),"")</f>
        <v/>
      </c>
      <c r="O49" s="319" t="s">
        <v>71</v>
      </c>
      <c r="P49" s="320"/>
      <c r="R49" s="203"/>
      <c r="S49" s="204"/>
      <c r="T49" s="204"/>
      <c r="U49" s="204"/>
      <c r="V49" s="204"/>
      <c r="W49" s="204"/>
      <c r="X49" s="204"/>
    </row>
    <row r="50" spans="2:24">
      <c r="B50" s="242"/>
      <c r="K50" s="227"/>
      <c r="L50" s="94" t="s">
        <v>56</v>
      </c>
      <c r="M50" s="186"/>
      <c r="N50" s="183"/>
      <c r="O50" s="319"/>
      <c r="P50" s="320"/>
    </row>
    <row r="51" spans="2:24" ht="15.75" thickBot="1">
      <c r="B51" s="243"/>
      <c r="K51" s="229"/>
      <c r="L51" s="230"/>
      <c r="M51" s="19"/>
      <c r="N51" s="19"/>
      <c r="O51" s="321"/>
      <c r="P51" s="322"/>
    </row>
    <row r="53" spans="2:24">
      <c r="J53" s="108"/>
      <c r="K53" s="108"/>
      <c r="L53" s="108"/>
    </row>
    <row r="54" spans="2:24">
      <c r="J54" s="166"/>
      <c r="K54" s="166"/>
      <c r="L54" s="166"/>
    </row>
    <row r="55" spans="2:24">
      <c r="J55" s="167"/>
      <c r="K55" s="167"/>
      <c r="L55" s="167"/>
    </row>
  </sheetData>
  <sheetProtection algorithmName="SHA-512" hashValue="6MY4ZYTqeQalcuon8THVOdjejBN+Yulz4cpUM+QMUMF9gpA64fZFOMxLqVlK/ZqZEL9ZYsMYJAFdlv7MMxL6dg==" saltValue="X9vh8D1QBiCaWLOw7GSnzQ==" spinCount="100000" sheet="1" objects="1" scenarios="1"/>
  <mergeCells count="91">
    <mergeCell ref="X5:X8"/>
    <mergeCell ref="B33:H34"/>
    <mergeCell ref="K11:L11"/>
    <mergeCell ref="K32:L32"/>
    <mergeCell ref="B9:C9"/>
    <mergeCell ref="D10:E10"/>
    <mergeCell ref="B10:C10"/>
    <mergeCell ref="C14:D14"/>
    <mergeCell ref="E14:F14"/>
    <mergeCell ref="C12:D13"/>
    <mergeCell ref="E12:F13"/>
    <mergeCell ref="M12:N13"/>
    <mergeCell ref="B18:B21"/>
    <mergeCell ref="T8:U8"/>
    <mergeCell ref="V7:W7"/>
    <mergeCell ref="T20:U21"/>
    <mergeCell ref="V20:W21"/>
    <mergeCell ref="I12:J13"/>
    <mergeCell ref="K12:L13"/>
    <mergeCell ref="K15:L15"/>
    <mergeCell ref="V14:W14"/>
    <mergeCell ref="V12:W13"/>
    <mergeCell ref="T14:U14"/>
    <mergeCell ref="T12:U13"/>
    <mergeCell ref="T15:W17"/>
    <mergeCell ref="T19:W19"/>
    <mergeCell ref="T11:W11"/>
    <mergeCell ref="D9:E9"/>
    <mergeCell ref="V8:W8"/>
    <mergeCell ref="M14:N14"/>
    <mergeCell ref="G12:H13"/>
    <mergeCell ref="E15:F15"/>
    <mergeCell ref="C15:D15"/>
    <mergeCell ref="M15:N15"/>
    <mergeCell ref="O1:W1"/>
    <mergeCell ref="G3:O3"/>
    <mergeCell ref="T3:W3"/>
    <mergeCell ref="T5:W5"/>
    <mergeCell ref="B1:N1"/>
    <mergeCell ref="B3:E3"/>
    <mergeCell ref="D4:E4"/>
    <mergeCell ref="B4:C4"/>
    <mergeCell ref="G4:O7"/>
    <mergeCell ref="B8:C8"/>
    <mergeCell ref="D8:E8"/>
    <mergeCell ref="F8:H10"/>
    <mergeCell ref="D6:E6"/>
    <mergeCell ref="T6:U6"/>
    <mergeCell ref="J9:M9"/>
    <mergeCell ref="T7:U7"/>
    <mergeCell ref="V6:W6"/>
    <mergeCell ref="B5:C5"/>
    <mergeCell ref="D5:E5"/>
    <mergeCell ref="B7:C7"/>
    <mergeCell ref="D7:E7"/>
    <mergeCell ref="B6:C6"/>
    <mergeCell ref="T25:W25"/>
    <mergeCell ref="T26:W26"/>
    <mergeCell ref="T27:W27"/>
    <mergeCell ref="T22:U22"/>
    <mergeCell ref="V22:W22"/>
    <mergeCell ref="T24:W24"/>
    <mergeCell ref="O49:P51"/>
    <mergeCell ref="O24:P25"/>
    <mergeCell ref="O29:P30"/>
    <mergeCell ref="O34:P35"/>
    <mergeCell ref="O44:P45"/>
    <mergeCell ref="O39:P41"/>
    <mergeCell ref="B16:B17"/>
    <mergeCell ref="C18:C21"/>
    <mergeCell ref="F18:F21"/>
    <mergeCell ref="C16:D16"/>
    <mergeCell ref="E16:F16"/>
    <mergeCell ref="D18:D21"/>
    <mergeCell ref="E18:E21"/>
    <mergeCell ref="K47:L47"/>
    <mergeCell ref="K16:L16"/>
    <mergeCell ref="G18:G21"/>
    <mergeCell ref="H18:H21"/>
    <mergeCell ref="G14:H14"/>
    <mergeCell ref="I14:J14"/>
    <mergeCell ref="K14:L14"/>
    <mergeCell ref="K22:L22"/>
    <mergeCell ref="I18:J20"/>
    <mergeCell ref="K27:L27"/>
    <mergeCell ref="K18:P21"/>
    <mergeCell ref="B42:I42"/>
    <mergeCell ref="B40:I40"/>
    <mergeCell ref="B41:I41"/>
    <mergeCell ref="K37:L37"/>
    <mergeCell ref="K42:L42"/>
  </mergeCells>
  <conditionalFormatting sqref="K11">
    <cfRule type="containsText" dxfId="7" priority="7" operator="containsText" text="Full Load">
      <formula>NOT(ISERROR(SEARCH("Full Load",K11)))</formula>
    </cfRule>
  </conditionalFormatting>
  <conditionalFormatting sqref="K11:L11">
    <cfRule type="containsText" dxfId="6" priority="6" operator="containsText" text="Partial Load">
      <formula>NOT(ISERROR(SEARCH("Partial Load",K11)))</formula>
    </cfRule>
  </conditionalFormatting>
  <conditionalFormatting sqref="K12:L14">
    <cfRule type="expression" dxfId="5" priority="5">
      <formula>$K$14&gt;1.2</formula>
    </cfRule>
  </conditionalFormatting>
  <conditionalFormatting sqref="F8:H10">
    <cfRule type="containsText" dxfId="4" priority="4" operator="containsText" text="The">
      <formula>NOT(ISERROR(SEARCH("The",F8)))</formula>
    </cfRule>
  </conditionalFormatting>
  <conditionalFormatting sqref="V6:W6">
    <cfRule type="expression" dxfId="3" priority="2">
      <formula>$F$8&lt;&gt;""</formula>
    </cfRule>
  </conditionalFormatting>
  <conditionalFormatting sqref="J9:M9">
    <cfRule type="containsText" dxfId="2" priority="1" operator="containsText" text="Decom">
      <formula>NOT(ISERROR(SEARCH("Decom",J9)))</formula>
    </cfRule>
  </conditionalFormatting>
  <dataValidations count="2">
    <dataValidation type="date" operator="greaterThan" allowBlank="1" showInputMessage="1" showErrorMessage="1" sqref="E7 D7" xr:uid="{EE368AE0-4EED-45DB-B03D-7DBC2B3BCDDF}">
      <formula1>43922</formula1>
    </dataValidation>
    <dataValidation type="decimal" operator="greaterThan" allowBlank="1" showInputMessage="1" showErrorMessage="1" sqref="D8:E8" xr:uid="{448AFF9C-2A27-466F-9AD0-B499D2134952}">
      <formula1>0</formula1>
    </dataValidation>
  </dataValidations>
  <hyperlinks>
    <hyperlink ref="B40:F40" r:id="rId1" display="For program specifics, refer to https://saveenergy.ny.gov/NYScleanheat/" xr:uid="{1AD7F980-92F7-48B8-97C0-821A45881D39}"/>
    <hyperlink ref="B41:I41" r:id="rId2" display="To become an approved contractor, email  NYSCleanHeat@icf.com" xr:uid="{CBA25F5B-413E-4FCB-9AA0-0627FA37021C}"/>
  </hyperlinks>
  <pageMargins left="0.7" right="0.7" top="0.75" bottom="0.75" header="0.3" footer="0.3"/>
  <pageSetup orientation="portrait" horizontalDpi="1200" verticalDpi="1200" r:id="rId3"/>
  <drawing r:id="rId4"/>
  <extLst>
    <ext xmlns:x14="http://schemas.microsoft.com/office/spreadsheetml/2009/9/main" uri="{CCE6A557-97BC-4b89-ADB6-D9C93CAAB3DF}">
      <x14:dataValidations xmlns:xm="http://schemas.microsoft.com/office/excel/2006/main" count="2">
        <x14:dataValidation type="list" allowBlank="1" showInputMessage="1" showErrorMessage="1" xr:uid="{87AEE403-C100-4121-A858-2BF13B0D4282}">
          <x14:formula1>
            <xm:f>'Drop Down Lists'!$A$3:$A$9</xm:f>
          </x14:formula1>
          <xm:sqref>D5:E5</xm:sqref>
        </x14:dataValidation>
        <x14:dataValidation type="list" allowBlank="1" showInputMessage="1" showErrorMessage="1" promptTitle="Choose One" xr:uid="{7626CE13-A10E-48E8-A021-5919E4EDD97E}">
          <x14:formula1>
            <xm:f>'Drop Down Lists'!$B$3:$B$13</xm:f>
          </x14:formula1>
          <xm:sqref>D6:E6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B51884-1EB0-41F0-8136-FB7544C06B15}">
  <sheetPr codeName="Sheet6"/>
  <dimension ref="A1:U73"/>
  <sheetViews>
    <sheetView workbookViewId="0">
      <selection activeCell="C13" sqref="C13"/>
    </sheetView>
  </sheetViews>
  <sheetFormatPr defaultRowHeight="15"/>
  <cols>
    <col min="1" max="1" width="13.5703125" customWidth="1"/>
    <col min="2" max="2" width="14.140625" customWidth="1"/>
    <col min="3" max="3" width="9.42578125" bestFit="1" customWidth="1"/>
    <col min="7" max="7" width="26.5703125" bestFit="1" customWidth="1"/>
    <col min="8" max="8" width="14.140625" bestFit="1" customWidth="1"/>
    <col min="9" max="9" width="26.140625" bestFit="1" customWidth="1"/>
    <col min="10" max="10" width="16.5703125" bestFit="1" customWidth="1"/>
    <col min="11" max="11" width="29.85546875" bestFit="1" customWidth="1"/>
    <col min="15" max="15" width="19.42578125" bestFit="1" customWidth="1"/>
    <col min="16" max="16" width="11.5703125" bestFit="1" customWidth="1"/>
  </cols>
  <sheetData>
    <row r="1" spans="1:21" ht="24" thickBot="1">
      <c r="A1" s="430" t="s">
        <v>72</v>
      </c>
      <c r="B1" s="431"/>
      <c r="C1" s="431"/>
      <c r="D1" s="431"/>
      <c r="E1" s="431"/>
      <c r="F1" s="432"/>
      <c r="G1" t="str">
        <f>B9</f>
        <v>Choose OneChoose One</v>
      </c>
      <c r="H1" s="23" t="str">
        <f>IF(OR(B5="HPWH", B5="Desuperheater", B5= "DHW WWHP"),"Per Unit Rebate","Partial")</f>
        <v>Partial</v>
      </c>
      <c r="I1" s="32" t="str">
        <f>IF($B$5="HPWH","","Contractor (per unit)")</f>
        <v>Contractor (per unit)</v>
      </c>
      <c r="J1" s="32" t="str">
        <f>IF($B$5="HPWH","","Whole home")</f>
        <v>Whole home</v>
      </c>
      <c r="K1" s="33" t="str">
        <f>IF($B$5="HPWH","","Contractor (per project)")</f>
        <v>Contractor (per project)</v>
      </c>
      <c r="O1" s="46" t="s">
        <v>73</v>
      </c>
      <c r="P1" s="47" t="str">
        <f>(B3&amp;"HPWH"&amp;B8)</f>
        <v>Choose OneHPWH</v>
      </c>
      <c r="Q1" s="48" t="e">
        <f>IF(B6="Before 7/1/2021",VLOOKUP(P1,Incentives!A:D,2,FALSE),IF(B6="After 7/1/2021",VLOOKUP(P1,Incentives!G:K,2,FALSE),VLOOKUP(P1,Incentives!M:Q,2,FALSE)))</f>
        <v>#N/A</v>
      </c>
    </row>
    <row r="2" spans="1:21" ht="15.75" thickBot="1">
      <c r="A2" s="27" t="s">
        <v>74</v>
      </c>
      <c r="B2" s="28">
        <f>'Incentive Calculator'!D9</f>
        <v>0</v>
      </c>
      <c r="C2" s="16"/>
      <c r="D2" s="16"/>
      <c r="E2" s="16"/>
      <c r="F2" s="17"/>
      <c r="G2" t="s">
        <v>75</v>
      </c>
      <c r="H2" s="18" t="e">
        <f>VLOOKUP($B$9,Incentives!$A:$B,2,FALSE)</f>
        <v>#N/A</v>
      </c>
      <c r="I2" s="19" t="e">
        <f>VLOOKUP($B$9,Incentives!$A:$C,3,FALSE)</f>
        <v>#N/A</v>
      </c>
      <c r="J2" s="19" t="e">
        <f>VLOOKUP($B$9,Incentives!$A:$D,4,FALSE)</f>
        <v>#N/A</v>
      </c>
      <c r="K2" s="20" t="e">
        <f>VLOOKUP($B$9,Incentives!$A:$E,5,FALSE)</f>
        <v>#N/A</v>
      </c>
      <c r="O2" t="s">
        <v>76</v>
      </c>
      <c r="P2" s="47" t="str">
        <f>(B3&amp;"Desuperheater"&amp;B8)</f>
        <v>Choose OneDesuperheater</v>
      </c>
      <c r="Q2" s="48" t="e">
        <f>IF(B6="Before 7/1/2021",VLOOKUP(P2,Incentives!A:D,2,FALSE),IF(B6="After 7/1/2021",VLOOKUP(P2,Incentives!G:K,2,FALSE),VLOOKUP(P2,Incentives!M:Q,2,FALSE)))</f>
        <v>#N/A</v>
      </c>
    </row>
    <row r="3" spans="1:21" ht="15.75" thickBot="1">
      <c r="A3" s="27" t="s">
        <v>77</v>
      </c>
      <c r="B3" s="28" t="str">
        <f>'Incentive Calculator'!D5</f>
        <v>Choose One</v>
      </c>
      <c r="C3" s="16"/>
      <c r="D3" s="16"/>
      <c r="E3" s="16"/>
      <c r="F3" s="17"/>
      <c r="G3" t="s">
        <v>78</v>
      </c>
      <c r="H3" s="18" t="e">
        <f>VLOOKUP($B$9,Incentives!$G:$H,2,FALSE)</f>
        <v>#N/A</v>
      </c>
      <c r="I3" s="18" t="e">
        <f>VLOOKUP($B$9,Incentives!$G:I,3,FALSE)</f>
        <v>#N/A</v>
      </c>
      <c r="J3" s="18" t="e">
        <f>VLOOKUP($B$9,Incentives!$G:J,4,FALSE)</f>
        <v>#N/A</v>
      </c>
      <c r="K3" s="18" t="e">
        <f>VLOOKUP($B$9,Incentives!$G:K,5,FALSE)</f>
        <v>#N/A</v>
      </c>
      <c r="O3" t="s">
        <v>79</v>
      </c>
      <c r="P3" s="47" t="str">
        <f>(B3&amp;"HPWH+Desuperheater"&amp;B8)</f>
        <v>Choose OneHPWH+Desuperheater</v>
      </c>
      <c r="Q3" s="48" t="e">
        <f>Q1+Q2</f>
        <v>#N/A</v>
      </c>
    </row>
    <row r="4" spans="1:21" ht="15.75" thickBot="1">
      <c r="A4" s="27"/>
      <c r="B4" s="28"/>
      <c r="C4" s="16"/>
      <c r="D4" s="16"/>
      <c r="E4" s="16"/>
      <c r="F4" s="17"/>
      <c r="G4" t="s">
        <v>80</v>
      </c>
      <c r="H4" s="18" t="e">
        <f>VLOOKUP($B$9,Incentives!$M:$Q,2,FALSE)</f>
        <v>#N/A</v>
      </c>
      <c r="I4" s="18" t="e">
        <f>VLOOKUP($B$9,Incentives!$M:Q,3,FALSE)</f>
        <v>#N/A</v>
      </c>
      <c r="J4" s="18" t="e">
        <f>VLOOKUP($B$9,Incentives!$M:Q,4,FALSE)</f>
        <v>#N/A</v>
      </c>
      <c r="K4" s="18" t="e">
        <f>VLOOKUP($B$9,Incentives!$M:Q,5,FALSE)</f>
        <v>#N/A</v>
      </c>
      <c r="P4" s="73"/>
      <c r="Q4" s="73"/>
    </row>
    <row r="5" spans="1:21" ht="15.75" thickBot="1">
      <c r="A5" s="27" t="s">
        <v>81</v>
      </c>
      <c r="B5" s="28" t="str">
        <f>'Incentive Calculator'!D6</f>
        <v>Choose One</v>
      </c>
      <c r="C5" s="16"/>
      <c r="D5" s="16"/>
      <c r="E5" s="16"/>
      <c r="F5" s="17"/>
      <c r="G5" t="s">
        <v>454</v>
      </c>
      <c r="H5" s="18" t="e">
        <f>VLOOKUP($B$9,Incentives!$S:$W,2,FALSE)</f>
        <v>#N/A</v>
      </c>
      <c r="I5" s="18" t="e">
        <f>VLOOKUP($B$9,Incentives!$S:$W,3,FALSE)</f>
        <v>#N/A</v>
      </c>
      <c r="J5" s="18" t="e">
        <f>VLOOKUP($B$9,Incentives!$S:$W,4,FALSE)</f>
        <v>#N/A</v>
      </c>
      <c r="K5" s="18" t="e">
        <f>VLOOKUP($B$9,Incentives!$S:$W,5,FALSE)</f>
        <v>#N/A</v>
      </c>
      <c r="O5" s="73" t="s">
        <v>83</v>
      </c>
      <c r="P5" s="80" t="e">
        <f>VLOOKUP(B7,'New York Lookups'!C:T,4,FALSE)</f>
        <v>#N/A</v>
      </c>
    </row>
    <row r="6" spans="1:21">
      <c r="A6" s="27" t="s">
        <v>84</v>
      </c>
      <c r="B6" s="28" t="str">
        <f>IF(C6=0,"After 9/1",IF(C6&lt;44378,"Before 7/1/2021",IF(C6&lt;44440,"After 7/1/2021",IF(C6&lt;44621,"After 9/1/2021",IF(C6&gt;44620,"After 3/1/2022")))))</f>
        <v>After 9/1</v>
      </c>
      <c r="C6" s="190">
        <f>'Incentive Calculator'!D7</f>
        <v>0</v>
      </c>
      <c r="D6" s="16"/>
      <c r="E6" s="16"/>
      <c r="F6" s="17"/>
      <c r="G6" s="428" t="s">
        <v>82</v>
      </c>
      <c r="H6" s="429"/>
      <c r="I6" s="36" t="e">
        <f>IF(J6&gt;=0.9,"Whole Home","Partial")</f>
        <v>#DIV/0!</v>
      </c>
      <c r="J6" t="e">
        <f>SUM(C13:C23)/B10</f>
        <v>#DIV/0!</v>
      </c>
      <c r="N6" s="254"/>
      <c r="O6" s="254"/>
      <c r="P6" s="255"/>
      <c r="Q6" s="254"/>
    </row>
    <row r="7" spans="1:21" ht="21.95" customHeight="1">
      <c r="A7" s="27" t="s">
        <v>100</v>
      </c>
      <c r="B7" s="28" t="str">
        <f>'Incentive Calculator'!D10</f>
        <v>Add Valid Zip Code</v>
      </c>
      <c r="C7" s="16"/>
      <c r="D7" s="16"/>
      <c r="E7" s="16"/>
      <c r="F7" s="17"/>
      <c r="G7" s="37" t="s">
        <v>85</v>
      </c>
      <c r="H7" s="37" t="s">
        <v>86</v>
      </c>
      <c r="I7" s="37" t="s">
        <v>87</v>
      </c>
      <c r="J7" s="187" t="s">
        <v>88</v>
      </c>
      <c r="K7" s="187" t="s">
        <v>89</v>
      </c>
      <c r="L7" s="187" t="s">
        <v>90</v>
      </c>
      <c r="M7" s="187" t="s">
        <v>91</v>
      </c>
      <c r="N7" s="37" t="s">
        <v>92</v>
      </c>
      <c r="O7" s="37" t="s">
        <v>93</v>
      </c>
      <c r="P7" s="37" t="s">
        <v>94</v>
      </c>
      <c r="Q7" s="37" t="s">
        <v>95</v>
      </c>
      <c r="R7" s="37" t="s">
        <v>96</v>
      </c>
      <c r="S7" s="37" t="s">
        <v>97</v>
      </c>
      <c r="T7" s="37" t="s">
        <v>98</v>
      </c>
      <c r="U7" s="37" t="s">
        <v>99</v>
      </c>
    </row>
    <row r="8" spans="1:21">
      <c r="A8" s="27" t="s">
        <v>102</v>
      </c>
      <c r="B8" s="28" t="str">
        <f>IFERROR(IF(VLOOKUP(B2,A22:A73,1,FALSE)=B2,"Moratorium",""),"")</f>
        <v/>
      </c>
      <c r="C8" s="16"/>
      <c r="D8" s="16"/>
      <c r="E8" s="16"/>
      <c r="F8" s="17"/>
      <c r="G8" s="24" t="s">
        <v>101</v>
      </c>
      <c r="H8" s="16" t="e">
        <f>IF(L13="Whole Home",IF(J6&gt;1.2,SUM(E13:E23)*L14*1.2/J6/10000,SUM(E13:E23)*L14/10000),L14*COUNT(E13:E23))</f>
        <v>#DIV/0!</v>
      </c>
      <c r="I8" s="16" t="e">
        <f>IF(J6&gt;1.2,SUM(E13:E23)*L14*1.2/J6/10000,SUM(E13:E23)*L14/10000)</f>
        <v>#DIV/0!</v>
      </c>
      <c r="J8" s="188" t="str">
        <f>IFERROR(COUNT($C13:$C18)*$H$2,"Not DSH")</f>
        <v>Not DSH</v>
      </c>
      <c r="K8" s="189" t="str">
        <f>IFERROR(IF(A6="Before 7/1/2021",COUNT($C13:$C18)*$H$2,COUNT($C13:$C18)*$H$3),"Not HPWH")</f>
        <v>Not HPWH</v>
      </c>
      <c r="L8" s="189" t="str">
        <f>IFERROR(IF(B6="Before 7/1/2021",COUNT($C13:$C18)*$H$2,COUNT($C13:$C18)*$H$3),"Not DPW")</f>
        <v>Not DPW</v>
      </c>
      <c r="M8" s="189" t="e">
        <f>IF(B6="Before 7/1/2021",IF(J6&gt;1.2,SUM(E13:E18)*J2*1.2/J6/10000,SUM(E13:E18)*J2/10000),IF(J6&gt;1.2,SUM(E13:E18)*J3*1.2/J6/10000,SUM(E13:E18)*J3/10000))</f>
        <v>#DIV/0!</v>
      </c>
      <c r="N8" s="16" t="str">
        <f>IFERROR(IF(I6="Whole Home",H8+250+Q1,H8+Q1),"Not ASHP")</f>
        <v>Not ASHP</v>
      </c>
      <c r="O8" s="16" t="e">
        <f>IF(I6="Whole Home",IF(J6&gt;1.2,SUM(E13:E23)*L14*1.2/J6/10000,SUM(E13:E23)*L14/10000),L14*COUNT(E13:E23))</f>
        <v>#DIV/0!</v>
      </c>
      <c r="P8" t="e">
        <f>IF(I6="Whole Home",IF(J6&gt;1.2,SUM(E13:E23)*L14*1.2/J6/10000,SUM(E13:E23)*L14/10000),L14*COUNT(E13:E23))</f>
        <v>#DIV/0!</v>
      </c>
      <c r="Q8" s="16" t="e">
        <f>(IF(I6="Whole Home",O8+250+Q1,O8+Q1))</f>
        <v>#DIV/0!</v>
      </c>
      <c r="R8" s="16" t="e">
        <f>(IF(I6="Whole Home",P8+250+Q1,P8+Q1))</f>
        <v>#DIV/0!</v>
      </c>
      <c r="S8" t="e">
        <f>IF(I6="Whole Home",I8+Q2,I8+Q2)</f>
        <v>#DIV/0!</v>
      </c>
      <c r="T8" t="str">
        <f>IFERROR(IF(I6="Whole Home",I8+250+Q3,I8+Q3+250),"")</f>
        <v/>
      </c>
      <c r="U8" t="str">
        <f>IFERROR(IF(J6="Whole Home",I8+250+Q1,I8+Q1+250),"")</f>
        <v/>
      </c>
    </row>
    <row r="9" spans="1:21">
      <c r="A9" s="29" t="s">
        <v>104</v>
      </c>
      <c r="B9" s="30" t="str">
        <f>(B3&amp;B5&amp;B8)</f>
        <v>Choose OneChoose One</v>
      </c>
      <c r="C9" s="31"/>
      <c r="D9" s="31"/>
      <c r="E9" s="16"/>
      <c r="F9" s="17"/>
      <c r="G9" s="24" t="s">
        <v>103</v>
      </c>
      <c r="H9" s="16" t="e">
        <f>IF(J6&gt;=0.9,H8-M14,H8-COUNT(E13:E23)*M14)</f>
        <v>#DIV/0!</v>
      </c>
      <c r="I9" s="16" t="e">
        <f>I8-M14</f>
        <v>#DIV/0!</v>
      </c>
      <c r="J9" s="188" t="str">
        <f>J8</f>
        <v>Not DSH</v>
      </c>
      <c r="K9" s="189" t="str">
        <f t="shared" ref="K9:L9" si="0">K8</f>
        <v>Not HPWH</v>
      </c>
      <c r="L9" s="189" t="str">
        <f t="shared" si="0"/>
        <v>Not DPW</v>
      </c>
      <c r="M9" s="189" t="e">
        <f>IF(B6="Before 7/1/2021",IF(J6&gt;0.9,M8-K2,M8-COUNT(C13:C18)*I2),IF(J6&gt;0.9,M8-K3,M8-COUNT(C13:C18)*I3))</f>
        <v>#DIV/0!</v>
      </c>
      <c r="N9" s="16" t="e">
        <f>IF(J6&gt;=0.9,N8-M14-250,N8-COUNT(E13:E23)*M14)</f>
        <v>#DIV/0!</v>
      </c>
      <c r="O9" s="16" t="e">
        <f>IF($J$6&gt;=0.9,O8-$M$14,O8-COUNT($E13:$E23)*$M14)</f>
        <v>#DIV/0!</v>
      </c>
      <c r="P9" s="16" t="e">
        <f>IF($J$6&gt;=0.9,P8-$M$14,P8-COUNT($E13:$E23)*$M14)</f>
        <v>#DIV/0!</v>
      </c>
      <c r="Q9" s="16" t="e">
        <f>IF(J6&gt;=0.9,Q8-M14-250,Q8-COUNT(E13:E23)*M14)</f>
        <v>#DIV/0!</v>
      </c>
      <c r="R9" s="16" t="e">
        <f>IF(J6&gt;=0.9,R8-M14-250,R8-COUNT(E13:E23)*M14)</f>
        <v>#DIV/0!</v>
      </c>
      <c r="S9" t="e">
        <f>S8-M14</f>
        <v>#DIV/0!</v>
      </c>
      <c r="T9" s="16" t="e">
        <f>T8-M14-250</f>
        <v>#VALUE!</v>
      </c>
      <c r="U9" s="16" t="e">
        <f>U8-M14</f>
        <v>#VALUE!</v>
      </c>
    </row>
    <row r="10" spans="1:21" ht="15.75" thickBot="1">
      <c r="A10" s="27" t="s">
        <v>105</v>
      </c>
      <c r="B10" s="28">
        <f>'Incentive Calculator'!C14</f>
        <v>0</v>
      </c>
      <c r="C10" s="16"/>
      <c r="D10" s="16"/>
      <c r="E10" s="16"/>
      <c r="F10" s="17"/>
    </row>
    <row r="11" spans="1:21">
      <c r="A11" s="27" t="s">
        <v>107</v>
      </c>
      <c r="B11" s="28">
        <f>'Incentive Calculator'!E14</f>
        <v>0</v>
      </c>
      <c r="C11" s="16"/>
      <c r="D11" s="16"/>
      <c r="E11" s="16"/>
      <c r="F11" s="17"/>
      <c r="G11" s="38" t="s">
        <v>106</v>
      </c>
      <c r="H11" s="41" t="str">
        <f>IFERROR(HLOOKUP(B5,H7:U9,2,FALSE),"")</f>
        <v/>
      </c>
    </row>
    <row r="12" spans="1:21" ht="60.75" thickBot="1">
      <c r="A12" s="27" t="s">
        <v>109</v>
      </c>
      <c r="B12" s="26" t="s">
        <v>110</v>
      </c>
      <c r="C12" s="53" t="s">
        <v>111</v>
      </c>
      <c r="D12" s="53" t="s">
        <v>112</v>
      </c>
      <c r="E12" s="25" t="s">
        <v>113</v>
      </c>
      <c r="F12" s="17"/>
      <c r="G12" s="39" t="s">
        <v>23</v>
      </c>
      <c r="H12" s="4" t="str">
        <f>IFERROR(HLOOKUP(B5,H7:U9,3,FALSE),"")</f>
        <v/>
      </c>
      <c r="L12" t="s">
        <v>108</v>
      </c>
    </row>
    <row r="13" spans="1:21" ht="15.75" thickBot="1">
      <c r="A13" s="27" t="s">
        <v>115</v>
      </c>
      <c r="B13" s="66" t="str">
        <f>IF('Incentive Calculator'!D22="","",'Incentive Calculator'!D22)</f>
        <v/>
      </c>
      <c r="C13" s="66" t="str">
        <f>IF('Incentive Calculator'!E22="","",'Incentive Calculator'!E22)</f>
        <v/>
      </c>
      <c r="D13" s="66" t="str">
        <f>IF('Incentive Calculator'!F22="","",'Incentive Calculator'!F22)</f>
        <v/>
      </c>
      <c r="E13" s="66" t="str">
        <f>IF('Incentive Calculator'!B22="","",'Incentive Calculator'!B22)</f>
        <v/>
      </c>
      <c r="F13" s="17"/>
      <c r="G13" s="40" t="s">
        <v>25</v>
      </c>
      <c r="H13" s="42" t="str">
        <f>IFERROR(H11-H12,"")</f>
        <v/>
      </c>
      <c r="L13" s="23" t="e">
        <f>IF(OR(B5="HPWH",B5="Desuperheater",B5="DHW WWHP"),"Per Unit Rebate",IF(J6&gt;=0.9,"Whole Home","Partial"))</f>
        <v>#DIV/0!</v>
      </c>
      <c r="M13" s="33" t="e">
        <f>IF(OR(B5="HPWH",B5="Desuperheater",B5="DHW WWHP"),"",IF(J6&gt;=0.9,"Contractor (per project)","Contractor (per unit)"))</f>
        <v>#DIV/0!</v>
      </c>
      <c r="N13" s="51" t="s">
        <v>114</v>
      </c>
      <c r="O13" s="51"/>
    </row>
    <row r="14" spans="1:21" ht="15.75" thickBot="1">
      <c r="A14" s="27" t="s">
        <v>116</v>
      </c>
      <c r="B14" s="66" t="str">
        <f>IF('Incentive Calculator'!D23="","",'Incentive Calculator'!D23)</f>
        <v/>
      </c>
      <c r="C14" s="66" t="str">
        <f>IF('Incentive Calculator'!E23="","",'Incentive Calculator'!E23)</f>
        <v/>
      </c>
      <c r="D14" s="66" t="str">
        <f>IF('Incentive Calculator'!F23="","",'Incentive Calculator'!F23)</f>
        <v/>
      </c>
      <c r="E14" s="66" t="str">
        <f>IF('Incentive Calculator'!B23="","",'Incentive Calculator'!B23)</f>
        <v/>
      </c>
      <c r="F14" s="17"/>
      <c r="L14" s="18" t="e">
        <f>IF(B6="Before 7/1/2021",HLOOKUP(L13,H1:K2,2,FALSE),IF(B6="After 7/1/2021",HLOOKUP(L13,H1:K3,3,FALSE),IF(B6="After 9/1/2021",HLOOKUP(L13,H1:K4,4,FALSE),HLOOKUP(L13,H1:K5,5,FALSE))))</f>
        <v>#DIV/0!</v>
      </c>
      <c r="M14" s="18" t="e">
        <f>IF(B6="Before 7/1/2021",HLOOKUP(M13,H1:K2,2,FALSE),IF(B6="After 7/1/2021",HLOOKUP(M13,H1:K3,3,FALSE),IF(B6="After 9/1/2021",HLOOKUP(M13,H1:K4,4,FALSE),HLOOKUP(M13,H1:K5,5,FALSE))))</f>
        <v>#DIV/0!</v>
      </c>
    </row>
    <row r="15" spans="1:21">
      <c r="A15" s="27" t="s">
        <v>117</v>
      </c>
      <c r="B15" s="66" t="str">
        <f>IF('Incentive Calculator'!D24="","",'Incentive Calculator'!D24)</f>
        <v/>
      </c>
      <c r="C15" s="66" t="str">
        <f>IF('Incentive Calculator'!E24="","",'Incentive Calculator'!E24)</f>
        <v/>
      </c>
      <c r="D15" s="66" t="str">
        <f>IF('Incentive Calculator'!F24="","",'Incentive Calculator'!F24)</f>
        <v/>
      </c>
      <c r="E15" s="66" t="str">
        <f>IF('Incentive Calculator'!B24="","",'Incentive Calculator'!B24)</f>
        <v/>
      </c>
      <c r="F15" s="17"/>
    </row>
    <row r="16" spans="1:21">
      <c r="A16" s="27" t="s">
        <v>118</v>
      </c>
      <c r="B16" s="66" t="str">
        <f>IF('Incentive Calculator'!D25="","",'Incentive Calculator'!D25)</f>
        <v/>
      </c>
      <c r="C16" s="66" t="str">
        <f>IF('Incentive Calculator'!E25="","",'Incentive Calculator'!E25)</f>
        <v/>
      </c>
      <c r="D16" s="66" t="str">
        <f>IF('Incentive Calculator'!F25="","",'Incentive Calculator'!F25)</f>
        <v/>
      </c>
      <c r="E16" s="66" t="str">
        <f>IF('Incentive Calculator'!B25="","",'Incentive Calculator'!B25)</f>
        <v/>
      </c>
      <c r="F16" s="17"/>
    </row>
    <row r="17" spans="1:11">
      <c r="A17" s="27" t="s">
        <v>119</v>
      </c>
      <c r="B17" s="66" t="str">
        <f>IF('Incentive Calculator'!D26="","",'Incentive Calculator'!D26)</f>
        <v/>
      </c>
      <c r="C17" s="66" t="str">
        <f>IF('Incentive Calculator'!E26="","",'Incentive Calculator'!E26)</f>
        <v/>
      </c>
      <c r="D17" s="66" t="str">
        <f>IF('Incentive Calculator'!F26="","",'Incentive Calculator'!F26)</f>
        <v/>
      </c>
      <c r="E17" s="66" t="str">
        <f>IF('Incentive Calculator'!B26="","",'Incentive Calculator'!B26)</f>
        <v/>
      </c>
      <c r="F17" s="17"/>
    </row>
    <row r="18" spans="1:11">
      <c r="A18" s="27" t="s">
        <v>120</v>
      </c>
      <c r="B18" s="66" t="str">
        <f>IF('Incentive Calculator'!D27="","",'Incentive Calculator'!D27)</f>
        <v/>
      </c>
      <c r="C18" s="66" t="str">
        <f>IF('Incentive Calculator'!E27="","",'Incentive Calculator'!E27)</f>
        <v/>
      </c>
      <c r="D18" s="66" t="str">
        <f>IF('Incentive Calculator'!F27="","",'Incentive Calculator'!F27)</f>
        <v/>
      </c>
      <c r="E18" s="66" t="str">
        <f>IF('Incentive Calculator'!B27="","",'Incentive Calculator'!B27)</f>
        <v/>
      </c>
      <c r="F18" s="17"/>
      <c r="H18">
        <f>COUNT(E13:E23)</f>
        <v>0</v>
      </c>
    </row>
    <row r="19" spans="1:11" ht="15.75" thickBot="1">
      <c r="A19" s="18"/>
      <c r="B19" s="66" t="str">
        <f>IF('Incentive Calculator'!D28="","",'Incentive Calculator'!D28)</f>
        <v/>
      </c>
      <c r="C19" s="66" t="str">
        <f>IF('Incentive Calculator'!E28="","",'Incentive Calculator'!E28)</f>
        <v/>
      </c>
      <c r="D19" s="66" t="str">
        <f>IF('Incentive Calculator'!F28="","",'Incentive Calculator'!F28)</f>
        <v/>
      </c>
      <c r="E19" s="66" t="str">
        <f>IF('Incentive Calculator'!B28="","",'Incentive Calculator'!B28)</f>
        <v/>
      </c>
      <c r="F19" s="20">
        <v>7</v>
      </c>
    </row>
    <row r="20" spans="1:11">
      <c r="A20" t="str">
        <f>IFERROR(IF(VLOOKUP(B2,A22:A73,1,FALSE)=B2,_xlfn.CONCAT(B3,B5,"Mortorium"),_xlfn.CONCAT(B3,B5)),_xlfn.CONCAT(B3,B5))</f>
        <v>Choose OneChoose One</v>
      </c>
      <c r="B20" s="66" t="str">
        <f>IF('Incentive Calculator'!D29="","",'Incentive Calculator'!D29)</f>
        <v/>
      </c>
      <c r="C20" s="66" t="str">
        <f>IF('Incentive Calculator'!E29="","",'Incentive Calculator'!E29)</f>
        <v/>
      </c>
      <c r="D20" s="66" t="str">
        <f>IF('Incentive Calculator'!F29="","",'Incentive Calculator'!F29)</f>
        <v/>
      </c>
      <c r="E20" s="66" t="str">
        <f>IF('Incentive Calculator'!B29="","",'Incentive Calculator'!B29)</f>
        <v/>
      </c>
      <c r="F20">
        <v>8</v>
      </c>
      <c r="G20" s="79" t="s">
        <v>121</v>
      </c>
      <c r="H20" s="79"/>
    </row>
    <row r="21" spans="1:11">
      <c r="A21" s="44" t="s">
        <v>124</v>
      </c>
      <c r="B21" s="66" t="str">
        <f>IF('Incentive Calculator'!D30="","",'Incentive Calculator'!D30)</f>
        <v/>
      </c>
      <c r="C21" s="66" t="str">
        <f>IF('Incentive Calculator'!E30="","",'Incentive Calculator'!E30)</f>
        <v/>
      </c>
      <c r="D21" s="66" t="str">
        <f>IF('Incentive Calculator'!F30="","",'Incentive Calculator'!F30)</f>
        <v/>
      </c>
      <c r="E21" s="66" t="str">
        <f>IF('Incentive Calculator'!B30="","",'Incentive Calculator'!B30)</f>
        <v/>
      </c>
      <c r="F21">
        <v>9</v>
      </c>
      <c r="G21" s="79" t="s">
        <v>122</v>
      </c>
      <c r="H21" s="79" t="s">
        <v>123</v>
      </c>
    </row>
    <row r="22" spans="1:11" ht="15.75" thickBot="1">
      <c r="A22" s="43">
        <v>10502</v>
      </c>
      <c r="B22" s="66" t="str">
        <f>IF('Incentive Calculator'!D31="","",'Incentive Calculator'!D31)</f>
        <v/>
      </c>
      <c r="C22" s="66" t="str">
        <f>IF('Incentive Calculator'!E31="","",'Incentive Calculator'!E31)</f>
        <v/>
      </c>
      <c r="D22" s="66" t="str">
        <f>IF('Incentive Calculator'!F31="","",'Incentive Calculator'!F31)</f>
        <v/>
      </c>
      <c r="E22" s="66" t="str">
        <f>IF('Incentive Calculator'!B31="","",'Incentive Calculator'!B31)</f>
        <v/>
      </c>
      <c r="F22" s="16">
        <v>10</v>
      </c>
      <c r="G22" s="79" t="s">
        <v>125</v>
      </c>
      <c r="H22" s="79"/>
    </row>
    <row r="23" spans="1:11" ht="15.75" thickBot="1">
      <c r="A23" s="43">
        <v>10503</v>
      </c>
      <c r="B23" s="66" t="str">
        <f>IF('Incentive Calculator'!D32="","",'Incentive Calculator'!D32)</f>
        <v/>
      </c>
      <c r="C23" s="66" t="str">
        <f>IF('Incentive Calculator'!E32="","",'Incentive Calculator'!E32)</f>
        <v/>
      </c>
      <c r="D23" s="66" t="str">
        <f>IF('Incentive Calculator'!F32="","",'Incentive Calculator'!F32)</f>
        <v/>
      </c>
      <c r="E23" s="66" t="str">
        <f>IF('Incentive Calculator'!B32="","",'Incentive Calculator'!B32)</f>
        <v/>
      </c>
      <c r="F23" s="16">
        <v>11</v>
      </c>
      <c r="G23" s="79" t="s">
        <v>126</v>
      </c>
      <c r="H23" s="79"/>
    </row>
    <row r="24" spans="1:11" ht="15.75" thickBot="1">
      <c r="A24" s="43">
        <v>10504</v>
      </c>
      <c r="G24" s="79"/>
      <c r="H24" s="79"/>
    </row>
    <row r="25" spans="1:11" ht="15.75" thickBot="1">
      <c r="A25" s="43">
        <v>10506</v>
      </c>
      <c r="G25" s="79"/>
      <c r="H25" s="79"/>
    </row>
    <row r="26" spans="1:11" ht="15.75" thickBot="1">
      <c r="A26" s="43">
        <v>10507</v>
      </c>
      <c r="G26" s="79" t="s">
        <v>127</v>
      </c>
      <c r="H26" s="79"/>
    </row>
    <row r="27" spans="1:11" ht="15.75" thickBot="1">
      <c r="A27" s="43">
        <v>10510</v>
      </c>
      <c r="G27" s="79" t="s">
        <v>128</v>
      </c>
      <c r="H27" s="79"/>
    </row>
    <row r="28" spans="1:11" ht="15.75" thickBot="1">
      <c r="A28" s="43">
        <v>10514</v>
      </c>
      <c r="G28" s="79" t="s">
        <v>129</v>
      </c>
      <c r="H28" s="79"/>
    </row>
    <row r="29" spans="1:11" ht="15.75" thickBot="1">
      <c r="A29" s="43">
        <v>10522</v>
      </c>
    </row>
    <row r="30" spans="1:11" ht="15.75" thickBot="1">
      <c r="A30" s="43">
        <v>10523</v>
      </c>
      <c r="C30" s="52"/>
    </row>
    <row r="31" spans="1:11" ht="15.75" thickBot="1">
      <c r="A31" s="43">
        <v>10528</v>
      </c>
      <c r="J31" s="52"/>
      <c r="K31" s="120"/>
    </row>
    <row r="32" spans="1:11" ht="15.75" thickBot="1">
      <c r="A32" s="43">
        <v>10530</v>
      </c>
    </row>
    <row r="33" spans="1:10" ht="15.75" thickBot="1">
      <c r="A33" s="43">
        <v>10532</v>
      </c>
    </row>
    <row r="34" spans="1:10" ht="15.75" thickBot="1">
      <c r="A34" s="43">
        <v>10533</v>
      </c>
    </row>
    <row r="35" spans="1:10" ht="15.75" thickBot="1">
      <c r="A35" s="43">
        <v>10536</v>
      </c>
    </row>
    <row r="36" spans="1:10" ht="15.75" thickBot="1">
      <c r="A36" s="43">
        <v>10538</v>
      </c>
    </row>
    <row r="37" spans="1:10" ht="15.75" thickBot="1">
      <c r="A37" s="43">
        <v>10543</v>
      </c>
    </row>
    <row r="38" spans="1:10" ht="15.75" thickBot="1">
      <c r="A38" s="43">
        <v>10545</v>
      </c>
    </row>
    <row r="39" spans="1:10" ht="19.5" thickBot="1">
      <c r="A39" s="43">
        <v>10549</v>
      </c>
      <c r="J39" s="121"/>
    </row>
    <row r="40" spans="1:10" ht="15.75" thickBot="1">
      <c r="A40" s="43">
        <v>10550</v>
      </c>
    </row>
    <row r="41" spans="1:10" ht="15.75" thickBot="1">
      <c r="A41" s="43">
        <v>10552</v>
      </c>
    </row>
    <row r="42" spans="1:10" ht="15.75" thickBot="1">
      <c r="A42" s="43">
        <v>10553</v>
      </c>
    </row>
    <row r="43" spans="1:10" ht="15.75" thickBot="1">
      <c r="A43" s="43">
        <v>10562</v>
      </c>
    </row>
    <row r="44" spans="1:10" ht="15.75" thickBot="1">
      <c r="A44" s="43">
        <v>10570</v>
      </c>
    </row>
    <row r="45" spans="1:10" ht="15.75" thickBot="1">
      <c r="A45" s="43">
        <v>10573</v>
      </c>
    </row>
    <row r="46" spans="1:10" ht="15.75" thickBot="1">
      <c r="A46" s="43">
        <v>10577</v>
      </c>
    </row>
    <row r="47" spans="1:10" ht="15.75" thickBot="1">
      <c r="A47" s="43">
        <v>10580</v>
      </c>
    </row>
    <row r="48" spans="1:10" ht="15.75" thickBot="1">
      <c r="A48" s="43">
        <v>10583</v>
      </c>
    </row>
    <row r="49" spans="1:1" ht="15.75" thickBot="1">
      <c r="A49" s="43">
        <v>10591</v>
      </c>
    </row>
    <row r="50" spans="1:1" ht="15.75" thickBot="1">
      <c r="A50" s="43">
        <v>10594</v>
      </c>
    </row>
    <row r="51" spans="1:1" ht="15.75" thickBot="1">
      <c r="A51" s="43">
        <v>10595</v>
      </c>
    </row>
    <row r="52" spans="1:1" ht="15.75" thickBot="1">
      <c r="A52" s="43">
        <v>10601</v>
      </c>
    </row>
    <row r="53" spans="1:1" ht="15.75" thickBot="1">
      <c r="A53" s="43">
        <v>10603</v>
      </c>
    </row>
    <row r="54" spans="1:1" ht="15.75" thickBot="1">
      <c r="A54" s="43">
        <v>10604</v>
      </c>
    </row>
    <row r="55" spans="1:1" ht="15.75" thickBot="1">
      <c r="A55" s="43">
        <v>10605</v>
      </c>
    </row>
    <row r="56" spans="1:1" ht="15.75" thickBot="1">
      <c r="A56" s="43">
        <v>10606</v>
      </c>
    </row>
    <row r="57" spans="1:1" ht="15.75" thickBot="1">
      <c r="A57" s="43">
        <v>10607</v>
      </c>
    </row>
    <row r="58" spans="1:1" ht="15.75" thickBot="1">
      <c r="A58" s="43">
        <v>10610</v>
      </c>
    </row>
    <row r="59" spans="1:1" ht="15.75" thickBot="1">
      <c r="A59" s="43">
        <v>10701</v>
      </c>
    </row>
    <row r="60" spans="1:1" ht="15.75" thickBot="1">
      <c r="A60" s="43">
        <v>10702</v>
      </c>
    </row>
    <row r="61" spans="1:1" ht="15.75" thickBot="1">
      <c r="A61" s="43">
        <v>10703</v>
      </c>
    </row>
    <row r="62" spans="1:1" ht="15.75" thickBot="1">
      <c r="A62" s="43">
        <v>10704</v>
      </c>
    </row>
    <row r="63" spans="1:1" ht="15.75" thickBot="1">
      <c r="A63" s="43">
        <v>10705</v>
      </c>
    </row>
    <row r="64" spans="1:1" ht="15.75" thickBot="1">
      <c r="A64" s="43">
        <v>10706</v>
      </c>
    </row>
    <row r="65" spans="1:1" ht="15.75" thickBot="1">
      <c r="A65" s="43">
        <v>10707</v>
      </c>
    </row>
    <row r="66" spans="1:1" ht="15.75" thickBot="1">
      <c r="A66" s="43">
        <v>10708</v>
      </c>
    </row>
    <row r="67" spans="1:1" ht="15.75" thickBot="1">
      <c r="A67" s="43">
        <v>10709</v>
      </c>
    </row>
    <row r="68" spans="1:1" ht="15.75" thickBot="1">
      <c r="A68" s="43">
        <v>10710</v>
      </c>
    </row>
    <row r="69" spans="1:1" ht="15.75" thickBot="1">
      <c r="A69" s="43">
        <v>10801</v>
      </c>
    </row>
    <row r="70" spans="1:1" ht="15.75" thickBot="1">
      <c r="A70" s="43">
        <v>10802</v>
      </c>
    </row>
    <row r="71" spans="1:1" ht="15.75" thickBot="1">
      <c r="A71" s="43">
        <v>10803</v>
      </c>
    </row>
    <row r="72" spans="1:1" ht="15.75" thickBot="1">
      <c r="A72" s="43">
        <v>10804</v>
      </c>
    </row>
    <row r="73" spans="1:1" ht="15.75" thickBot="1">
      <c r="A73" s="43">
        <v>10805</v>
      </c>
    </row>
  </sheetData>
  <sheetProtection algorithmName="SHA-512" hashValue="GpwvWjnPrfnbK2msQcZtbU7PoFO5WOZOujnMTG9Eh74fs0w6qeF7RMVFW77ByiwKjhZm1xyGbjYOVXGrC1vEoA==" saltValue="5w5CKKGcsqgcBokXVeCNzg==" spinCount="100000" sheet="1" objects="1" scenarios="1"/>
  <mergeCells count="2">
    <mergeCell ref="G6:H6"/>
    <mergeCell ref="A1:F1"/>
  </mergeCells>
  <phoneticPr fontId="24" type="noConversion"/>
  <conditionalFormatting sqref="J6">
    <cfRule type="cellIs" dxfId="1" priority="1" operator="lessThan">
      <formula>1.2</formula>
    </cfRule>
    <cfRule type="cellIs" dxfId="0" priority="2" operator="greaterThan">
      <formula>1.2</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A7B62C-65B8-4558-A5BF-72466FEBA27C}">
  <sheetPr codeName="Sheet9"/>
  <dimension ref="A1:X256"/>
  <sheetViews>
    <sheetView topLeftCell="D72" workbookViewId="0">
      <selection activeCell="F90" sqref="F90"/>
    </sheetView>
  </sheetViews>
  <sheetFormatPr defaultRowHeight="15"/>
  <cols>
    <col min="1" max="1" width="25.7109375" bestFit="1" customWidth="1"/>
    <col min="2" max="2" width="6.140625" bestFit="1" customWidth="1"/>
    <col min="3" max="3" width="18.140625" bestFit="1" customWidth="1"/>
    <col min="4" max="4" width="11.7109375" bestFit="1" customWidth="1"/>
    <col min="5" max="5" width="20.7109375" bestFit="1" customWidth="1"/>
    <col min="7" max="7" width="28.42578125" bestFit="1" customWidth="1"/>
    <col min="13" max="13" width="28.42578125" bestFit="1" customWidth="1"/>
    <col min="18" max="18" width="11.140625" customWidth="1"/>
    <col min="19" max="19" width="23.85546875" customWidth="1"/>
    <col min="20" max="20" width="13.85546875" bestFit="1" customWidth="1"/>
    <col min="21" max="21" width="22.42578125" customWidth="1"/>
    <col min="22" max="22" width="14.5703125" bestFit="1" customWidth="1"/>
    <col min="23" max="23" width="21.42578125" customWidth="1"/>
    <col min="24" max="24" width="12.85546875" customWidth="1"/>
  </cols>
  <sheetData>
    <row r="1" spans="1:24" ht="26.1" customHeight="1">
      <c r="A1" s="35" t="s">
        <v>130</v>
      </c>
      <c r="B1" s="34"/>
      <c r="C1" s="49" t="s">
        <v>131</v>
      </c>
      <c r="D1" s="50">
        <v>44517</v>
      </c>
    </row>
    <row r="2" spans="1:24" ht="26.1" customHeight="1">
      <c r="A2" s="74"/>
      <c r="B2" s="45"/>
      <c r="C2" s="75"/>
      <c r="D2" s="76"/>
      <c r="T2" s="14"/>
      <c r="U2" s="14"/>
      <c r="V2" s="14"/>
      <c r="W2" s="14"/>
      <c r="X2" s="14"/>
    </row>
    <row r="3" spans="1:24">
      <c r="A3" t="s">
        <v>132</v>
      </c>
      <c r="G3" t="s">
        <v>133</v>
      </c>
      <c r="M3" t="s">
        <v>134</v>
      </c>
      <c r="S3" t="s">
        <v>453</v>
      </c>
    </row>
    <row r="4" spans="1:24">
      <c r="A4" s="15" t="s">
        <v>86</v>
      </c>
      <c r="B4" s="14" t="s">
        <v>135</v>
      </c>
      <c r="C4" s="14" t="s">
        <v>136</v>
      </c>
      <c r="D4" t="s">
        <v>137</v>
      </c>
      <c r="E4" t="s">
        <v>138</v>
      </c>
      <c r="G4" s="15" t="s">
        <v>86</v>
      </c>
      <c r="H4" s="14" t="s">
        <v>135</v>
      </c>
      <c r="I4" s="14" t="s">
        <v>136</v>
      </c>
      <c r="J4" t="s">
        <v>137</v>
      </c>
      <c r="K4" t="s">
        <v>138</v>
      </c>
      <c r="M4" s="15" t="s">
        <v>86</v>
      </c>
      <c r="N4" s="14" t="s">
        <v>135</v>
      </c>
      <c r="O4" s="14" t="s">
        <v>136</v>
      </c>
      <c r="P4" t="s">
        <v>137</v>
      </c>
      <c r="Q4" t="s">
        <v>138</v>
      </c>
      <c r="S4" s="15" t="s">
        <v>86</v>
      </c>
      <c r="T4" s="14" t="s">
        <v>135</v>
      </c>
      <c r="U4" s="14" t="s">
        <v>136</v>
      </c>
      <c r="V4" t="s">
        <v>137</v>
      </c>
      <c r="W4" t="s">
        <v>138</v>
      </c>
    </row>
    <row r="5" spans="1:24">
      <c r="A5" t="str">
        <f>'Drop Down Lists'!A4&amp;$A$4</f>
        <v>Central HudsonASHP</v>
      </c>
      <c r="B5" s="14">
        <v>800</v>
      </c>
      <c r="C5" s="14">
        <v>100</v>
      </c>
      <c r="D5" s="252">
        <f>1600-300</f>
        <v>1300</v>
      </c>
      <c r="E5">
        <v>500</v>
      </c>
      <c r="G5" t="s">
        <v>139</v>
      </c>
      <c r="H5" s="14">
        <v>500</v>
      </c>
      <c r="I5" s="14">
        <v>100</v>
      </c>
      <c r="J5">
        <v>1300</v>
      </c>
      <c r="K5">
        <v>500</v>
      </c>
      <c r="M5" t="s">
        <v>139</v>
      </c>
      <c r="N5" s="14">
        <v>500</v>
      </c>
      <c r="O5" s="14">
        <v>100</v>
      </c>
      <c r="P5">
        <v>1300</v>
      </c>
      <c r="Q5">
        <v>500</v>
      </c>
      <c r="S5" t="s">
        <v>139</v>
      </c>
      <c r="T5" s="14">
        <v>200</v>
      </c>
      <c r="U5" s="14">
        <v>100</v>
      </c>
      <c r="V5">
        <v>500</v>
      </c>
      <c r="W5">
        <v>300</v>
      </c>
    </row>
    <row r="6" spans="1:24">
      <c r="A6" t="str">
        <f>'Drop Down Lists'!A5&amp;$A$4</f>
        <v>ConEdASHP</v>
      </c>
      <c r="B6" s="14">
        <v>500</v>
      </c>
      <c r="C6" s="14">
        <v>250</v>
      </c>
      <c r="D6">
        <v>2000</v>
      </c>
      <c r="E6">
        <v>1000</v>
      </c>
      <c r="G6" t="s">
        <v>140</v>
      </c>
      <c r="H6" s="14">
        <v>500</v>
      </c>
      <c r="I6" s="14">
        <v>250</v>
      </c>
      <c r="J6">
        <v>2000</v>
      </c>
      <c r="K6">
        <v>1000</v>
      </c>
      <c r="M6" t="s">
        <v>140</v>
      </c>
      <c r="N6" s="14">
        <v>250</v>
      </c>
      <c r="O6" s="14">
        <v>125</v>
      </c>
      <c r="P6">
        <v>1000</v>
      </c>
      <c r="Q6">
        <v>500</v>
      </c>
      <c r="S6" t="s">
        <v>140</v>
      </c>
      <c r="T6" s="14">
        <v>100</v>
      </c>
      <c r="U6" s="14">
        <v>50</v>
      </c>
      <c r="V6">
        <v>500</v>
      </c>
      <c r="W6">
        <v>300</v>
      </c>
    </row>
    <row r="7" spans="1:24">
      <c r="A7" t="str">
        <f>'Drop Down Lists'!A6&amp;$A$4</f>
        <v>National GridASHP</v>
      </c>
      <c r="B7" s="14">
        <v>500</v>
      </c>
      <c r="C7" s="14">
        <v>100</v>
      </c>
      <c r="D7">
        <v>1000</v>
      </c>
      <c r="E7">
        <v>500</v>
      </c>
      <c r="G7" t="s">
        <v>141</v>
      </c>
      <c r="H7" s="14">
        <v>500</v>
      </c>
      <c r="I7" s="14">
        <v>100</v>
      </c>
      <c r="J7">
        <v>1000</v>
      </c>
      <c r="K7">
        <v>500</v>
      </c>
      <c r="M7" t="s">
        <v>141</v>
      </c>
      <c r="N7" s="14">
        <v>500</v>
      </c>
      <c r="O7" s="14">
        <v>100</v>
      </c>
      <c r="P7">
        <v>1000</v>
      </c>
      <c r="Q7">
        <v>500</v>
      </c>
      <c r="S7" t="s">
        <v>141</v>
      </c>
      <c r="T7" s="14">
        <v>500</v>
      </c>
      <c r="U7" s="14">
        <v>100</v>
      </c>
      <c r="V7">
        <v>1000</v>
      </c>
      <c r="W7">
        <v>500</v>
      </c>
    </row>
    <row r="8" spans="1:24">
      <c r="A8" t="str">
        <f>'Drop Down Lists'!A7&amp;$A$4</f>
        <v>NYSEGASHP</v>
      </c>
      <c r="B8" s="14">
        <v>500</v>
      </c>
      <c r="C8" s="14">
        <v>100</v>
      </c>
      <c r="D8">
        <v>1000</v>
      </c>
      <c r="E8">
        <v>500</v>
      </c>
      <c r="G8" t="s">
        <v>142</v>
      </c>
      <c r="H8" s="14">
        <v>500</v>
      </c>
      <c r="I8" s="14">
        <v>100</v>
      </c>
      <c r="J8">
        <v>1000</v>
      </c>
      <c r="K8">
        <v>500</v>
      </c>
      <c r="M8" t="s">
        <v>142</v>
      </c>
      <c r="N8" s="14">
        <v>500</v>
      </c>
      <c r="O8" s="14">
        <v>100</v>
      </c>
      <c r="P8">
        <v>1000</v>
      </c>
      <c r="Q8">
        <v>500</v>
      </c>
      <c r="S8" t="s">
        <v>142</v>
      </c>
      <c r="T8" s="14">
        <v>500</v>
      </c>
      <c r="U8" s="14">
        <v>100</v>
      </c>
      <c r="V8">
        <v>1000</v>
      </c>
      <c r="W8">
        <v>500</v>
      </c>
    </row>
    <row r="9" spans="1:24">
      <c r="A9" t="str">
        <f>'Drop Down Lists'!A8&amp;$A$4</f>
        <v>O&amp;RASHP</v>
      </c>
      <c r="B9" s="14">
        <v>500</v>
      </c>
      <c r="C9" s="14">
        <v>250</v>
      </c>
      <c r="D9">
        <v>1600</v>
      </c>
      <c r="E9">
        <v>500</v>
      </c>
      <c r="G9" t="s">
        <v>143</v>
      </c>
      <c r="H9" s="14">
        <v>500</v>
      </c>
      <c r="I9" s="14">
        <v>250</v>
      </c>
      <c r="J9">
        <v>1600</v>
      </c>
      <c r="K9">
        <v>500</v>
      </c>
      <c r="M9" t="s">
        <v>143</v>
      </c>
      <c r="N9" s="14">
        <v>500</v>
      </c>
      <c r="O9" s="14">
        <v>250</v>
      </c>
      <c r="P9">
        <v>1600</v>
      </c>
      <c r="Q9">
        <v>500</v>
      </c>
      <c r="S9" t="s">
        <v>143</v>
      </c>
      <c r="T9" s="14">
        <v>200</v>
      </c>
      <c r="U9" s="14">
        <v>100</v>
      </c>
      <c r="V9">
        <v>700</v>
      </c>
      <c r="W9">
        <v>500</v>
      </c>
    </row>
    <row r="10" spans="1:24">
      <c r="A10" t="str">
        <f>'Drop Down Lists'!A9&amp;$A$4</f>
        <v>RGEASHP</v>
      </c>
      <c r="B10" s="14">
        <v>500</v>
      </c>
      <c r="C10" s="14">
        <v>100</v>
      </c>
      <c r="D10">
        <v>1000</v>
      </c>
      <c r="E10">
        <v>500</v>
      </c>
      <c r="G10" t="s">
        <v>144</v>
      </c>
      <c r="H10" s="14">
        <v>500</v>
      </c>
      <c r="I10" s="14">
        <v>100</v>
      </c>
      <c r="J10">
        <v>1000</v>
      </c>
      <c r="K10">
        <v>500</v>
      </c>
      <c r="M10" t="s">
        <v>144</v>
      </c>
      <c r="N10" s="14">
        <v>500</v>
      </c>
      <c r="O10" s="14">
        <v>100</v>
      </c>
      <c r="P10">
        <v>1000</v>
      </c>
      <c r="Q10">
        <v>500</v>
      </c>
      <c r="S10" t="s">
        <v>144</v>
      </c>
      <c r="T10" s="14">
        <v>500</v>
      </c>
      <c r="U10" s="14">
        <v>100</v>
      </c>
      <c r="V10">
        <v>1000</v>
      </c>
      <c r="W10">
        <v>500</v>
      </c>
    </row>
    <row r="11" spans="1:24">
      <c r="A11" t="s">
        <v>145</v>
      </c>
      <c r="B11" s="14">
        <v>500</v>
      </c>
      <c r="C11" s="14">
        <v>250</v>
      </c>
      <c r="D11">
        <f>D6</f>
        <v>2000</v>
      </c>
      <c r="E11">
        <v>1000</v>
      </c>
      <c r="G11" t="s">
        <v>145</v>
      </c>
      <c r="H11" s="14">
        <v>500</v>
      </c>
      <c r="I11" s="14">
        <v>250</v>
      </c>
      <c r="J11">
        <f>J6*1.3</f>
        <v>2600</v>
      </c>
      <c r="K11">
        <v>1000</v>
      </c>
      <c r="M11" t="s">
        <v>145</v>
      </c>
      <c r="N11" s="14">
        <v>250</v>
      </c>
      <c r="O11" s="14">
        <f>O6</f>
        <v>125</v>
      </c>
      <c r="P11">
        <f>P6*1.3</f>
        <v>1300</v>
      </c>
      <c r="Q11">
        <f>Q6</f>
        <v>500</v>
      </c>
      <c r="S11" t="s">
        <v>145</v>
      </c>
      <c r="T11" s="14">
        <v>100</v>
      </c>
      <c r="U11" s="14">
        <f>U6</f>
        <v>50</v>
      </c>
      <c r="V11">
        <v>500</v>
      </c>
      <c r="W11">
        <f>W6</f>
        <v>300</v>
      </c>
    </row>
    <row r="12" spans="1:24">
      <c r="A12" t="s">
        <v>146</v>
      </c>
      <c r="B12" s="14">
        <v>500</v>
      </c>
      <c r="C12" s="14">
        <v>250</v>
      </c>
      <c r="D12">
        <f>D9</f>
        <v>1600</v>
      </c>
      <c r="E12">
        <v>500</v>
      </c>
      <c r="G12" t="s">
        <v>146</v>
      </c>
      <c r="H12" s="14">
        <v>500</v>
      </c>
      <c r="I12" s="14">
        <v>250</v>
      </c>
      <c r="J12">
        <f>J9</f>
        <v>1600</v>
      </c>
      <c r="K12">
        <v>500</v>
      </c>
      <c r="M12" t="s">
        <v>146</v>
      </c>
      <c r="N12" s="14">
        <v>500</v>
      </c>
      <c r="O12" s="14">
        <v>250</v>
      </c>
      <c r="P12">
        <f>P9</f>
        <v>1600</v>
      </c>
      <c r="Q12">
        <v>500</v>
      </c>
      <c r="S12" t="s">
        <v>146</v>
      </c>
      <c r="T12" s="14">
        <v>200</v>
      </c>
      <c r="U12" s="14">
        <f>U9</f>
        <v>100</v>
      </c>
      <c r="V12">
        <f>V9</f>
        <v>700</v>
      </c>
      <c r="W12">
        <v>500</v>
      </c>
    </row>
    <row r="13" spans="1:24">
      <c r="G13">
        <v>0</v>
      </c>
      <c r="M13">
        <v>0</v>
      </c>
      <c r="S13">
        <v>0</v>
      </c>
    </row>
    <row r="14" spans="1:24">
      <c r="A14" s="15" t="s">
        <v>87</v>
      </c>
      <c r="B14" t="s">
        <v>135</v>
      </c>
      <c r="C14" t="s">
        <v>147</v>
      </c>
      <c r="D14" t="s">
        <v>148</v>
      </c>
      <c r="E14" t="s">
        <v>147</v>
      </c>
      <c r="G14" t="s">
        <v>87</v>
      </c>
      <c r="H14" t="s">
        <v>135</v>
      </c>
      <c r="I14" t="s">
        <v>147</v>
      </c>
      <c r="J14" t="s">
        <v>148</v>
      </c>
      <c r="K14" t="s">
        <v>147</v>
      </c>
      <c r="M14" s="15" t="s">
        <v>87</v>
      </c>
      <c r="N14" t="s">
        <v>135</v>
      </c>
      <c r="O14" t="s">
        <v>147</v>
      </c>
      <c r="P14" t="s">
        <v>148</v>
      </c>
      <c r="Q14" t="s">
        <v>147</v>
      </c>
      <c r="S14" s="15" t="s">
        <v>87</v>
      </c>
      <c r="T14" t="s">
        <v>135</v>
      </c>
      <c r="U14" t="s">
        <v>147</v>
      </c>
      <c r="V14" t="s">
        <v>148</v>
      </c>
      <c r="W14" t="s">
        <v>147</v>
      </c>
    </row>
    <row r="15" spans="1:24">
      <c r="A15" t="str">
        <f>'Drop Down Lists'!A4&amp;$A$14</f>
        <v>Central HudsonGSHP</v>
      </c>
      <c r="B15" s="14" t="s">
        <v>149</v>
      </c>
      <c r="C15" s="14" t="s">
        <v>149</v>
      </c>
      <c r="D15">
        <v>2000</v>
      </c>
      <c r="E15">
        <v>500</v>
      </c>
      <c r="G15" t="s">
        <v>150</v>
      </c>
      <c r="H15" s="14" t="s">
        <v>149</v>
      </c>
      <c r="I15" s="14" t="s">
        <v>149</v>
      </c>
      <c r="J15">
        <v>2000</v>
      </c>
      <c r="K15">
        <v>500</v>
      </c>
      <c r="M15" t="s">
        <v>150</v>
      </c>
      <c r="N15" s="14" t="s">
        <v>149</v>
      </c>
      <c r="O15" s="14" t="s">
        <v>149</v>
      </c>
      <c r="P15">
        <v>2000</v>
      </c>
      <c r="Q15">
        <v>500</v>
      </c>
      <c r="S15" t="s">
        <v>150</v>
      </c>
      <c r="T15" s="14" t="s">
        <v>149</v>
      </c>
      <c r="U15" s="14" t="s">
        <v>149</v>
      </c>
      <c r="V15">
        <v>2000</v>
      </c>
      <c r="W15">
        <v>500</v>
      </c>
    </row>
    <row r="16" spans="1:24">
      <c r="A16" t="str">
        <f>'Drop Down Lists'!A5&amp;$A$14</f>
        <v>ConEdGSHP</v>
      </c>
      <c r="B16" s="14" t="s">
        <v>149</v>
      </c>
      <c r="C16" s="14" t="s">
        <v>149</v>
      </c>
      <c r="D16">
        <v>2850</v>
      </c>
      <c r="E16">
        <v>500</v>
      </c>
      <c r="G16" t="s">
        <v>151</v>
      </c>
      <c r="H16" s="14" t="s">
        <v>149</v>
      </c>
      <c r="I16" s="14" t="s">
        <v>149</v>
      </c>
      <c r="J16">
        <v>5000</v>
      </c>
      <c r="K16">
        <v>500</v>
      </c>
      <c r="M16" t="s">
        <v>151</v>
      </c>
      <c r="N16" s="14" t="s">
        <v>149</v>
      </c>
      <c r="O16" s="14" t="s">
        <v>149</v>
      </c>
      <c r="P16">
        <v>5000</v>
      </c>
      <c r="Q16">
        <v>500</v>
      </c>
      <c r="S16" t="s">
        <v>151</v>
      </c>
      <c r="T16" s="14" t="s">
        <v>149</v>
      </c>
      <c r="U16" s="14" t="s">
        <v>149</v>
      </c>
      <c r="V16">
        <v>5000</v>
      </c>
      <c r="W16">
        <v>500</v>
      </c>
    </row>
    <row r="17" spans="1:23">
      <c r="A17" t="str">
        <f>'Drop Down Lists'!A6&amp;$A$14</f>
        <v>National GridGSHP</v>
      </c>
      <c r="B17" s="14" t="s">
        <v>149</v>
      </c>
      <c r="C17" s="14" t="s">
        <v>149</v>
      </c>
      <c r="D17">
        <v>1500</v>
      </c>
      <c r="E17">
        <v>500</v>
      </c>
      <c r="G17" t="s">
        <v>152</v>
      </c>
      <c r="H17" s="14" t="s">
        <v>149</v>
      </c>
      <c r="I17" s="14" t="s">
        <v>149</v>
      </c>
      <c r="J17">
        <v>1500</v>
      </c>
      <c r="K17">
        <v>500</v>
      </c>
      <c r="M17" t="s">
        <v>152</v>
      </c>
      <c r="N17" s="14" t="s">
        <v>149</v>
      </c>
      <c r="O17" s="14" t="s">
        <v>149</v>
      </c>
      <c r="P17">
        <v>1500</v>
      </c>
      <c r="Q17">
        <v>500</v>
      </c>
      <c r="S17" t="s">
        <v>152</v>
      </c>
      <c r="T17" s="14" t="s">
        <v>149</v>
      </c>
      <c r="U17" s="14" t="s">
        <v>149</v>
      </c>
      <c r="V17">
        <v>1500</v>
      </c>
      <c r="W17">
        <v>500</v>
      </c>
    </row>
    <row r="18" spans="1:23">
      <c r="A18" t="str">
        <f>'Drop Down Lists'!A7&amp;$A$14</f>
        <v>NYSEGGSHP</v>
      </c>
      <c r="B18" s="14" t="s">
        <v>149</v>
      </c>
      <c r="C18" s="14" t="s">
        <v>149</v>
      </c>
      <c r="D18">
        <v>1500</v>
      </c>
      <c r="E18">
        <v>500</v>
      </c>
      <c r="G18" t="s">
        <v>153</v>
      </c>
      <c r="H18" s="14" t="s">
        <v>149</v>
      </c>
      <c r="I18" s="14" t="s">
        <v>149</v>
      </c>
      <c r="J18">
        <v>1500</v>
      </c>
      <c r="K18">
        <v>500</v>
      </c>
      <c r="M18" t="s">
        <v>153</v>
      </c>
      <c r="N18" s="14" t="s">
        <v>149</v>
      </c>
      <c r="O18" s="14" t="s">
        <v>149</v>
      </c>
      <c r="P18">
        <v>1500</v>
      </c>
      <c r="Q18">
        <v>500</v>
      </c>
      <c r="S18" t="s">
        <v>153</v>
      </c>
      <c r="T18" s="14" t="s">
        <v>149</v>
      </c>
      <c r="U18" s="14" t="s">
        <v>149</v>
      </c>
      <c r="V18">
        <v>1500</v>
      </c>
      <c r="W18">
        <v>500</v>
      </c>
    </row>
    <row r="19" spans="1:23">
      <c r="A19" t="str">
        <f>'Drop Down Lists'!A8&amp;$A$14</f>
        <v>O&amp;RGSHP</v>
      </c>
      <c r="B19" s="14" t="s">
        <v>149</v>
      </c>
      <c r="C19" s="14" t="s">
        <v>149</v>
      </c>
      <c r="D19">
        <v>2000</v>
      </c>
      <c r="E19">
        <v>500</v>
      </c>
      <c r="G19" t="s">
        <v>154</v>
      </c>
      <c r="H19" s="14" t="s">
        <v>149</v>
      </c>
      <c r="I19" s="14" t="s">
        <v>149</v>
      </c>
      <c r="J19">
        <v>2000</v>
      </c>
      <c r="K19">
        <v>500</v>
      </c>
      <c r="M19" t="s">
        <v>154</v>
      </c>
      <c r="N19" s="14" t="s">
        <v>149</v>
      </c>
      <c r="O19" s="14" t="s">
        <v>149</v>
      </c>
      <c r="P19">
        <v>2000</v>
      </c>
      <c r="Q19">
        <v>500</v>
      </c>
      <c r="S19" t="s">
        <v>154</v>
      </c>
      <c r="T19" s="14" t="s">
        <v>149</v>
      </c>
      <c r="U19" s="14" t="s">
        <v>149</v>
      </c>
      <c r="V19">
        <v>2000</v>
      </c>
      <c r="W19">
        <v>500</v>
      </c>
    </row>
    <row r="20" spans="1:23">
      <c r="A20" t="str">
        <f>'Drop Down Lists'!A9&amp;$A$14</f>
        <v>RGEGSHP</v>
      </c>
      <c r="B20" s="14" t="s">
        <v>149</v>
      </c>
      <c r="C20" s="14" t="s">
        <v>149</v>
      </c>
      <c r="D20">
        <v>1500</v>
      </c>
      <c r="E20">
        <v>500</v>
      </c>
      <c r="G20" t="s">
        <v>155</v>
      </c>
      <c r="H20" s="14" t="s">
        <v>149</v>
      </c>
      <c r="I20" s="14" t="s">
        <v>149</v>
      </c>
      <c r="J20">
        <v>1500</v>
      </c>
      <c r="K20">
        <v>500</v>
      </c>
      <c r="M20" t="s">
        <v>155</v>
      </c>
      <c r="N20" s="14" t="s">
        <v>149</v>
      </c>
      <c r="O20" s="14" t="s">
        <v>149</v>
      </c>
      <c r="P20">
        <v>1500</v>
      </c>
      <c r="Q20">
        <v>500</v>
      </c>
      <c r="S20" t="s">
        <v>155</v>
      </c>
      <c r="T20" s="14" t="s">
        <v>149</v>
      </c>
      <c r="U20" s="14" t="s">
        <v>149</v>
      </c>
      <c r="V20">
        <v>1500</v>
      </c>
      <c r="W20">
        <v>500</v>
      </c>
    </row>
    <row r="21" spans="1:23">
      <c r="A21" t="s">
        <v>156</v>
      </c>
      <c r="B21" s="14" t="s">
        <v>149</v>
      </c>
      <c r="C21" s="14" t="s">
        <v>149</v>
      </c>
      <c r="D21">
        <f>D16</f>
        <v>2850</v>
      </c>
      <c r="E21">
        <v>500</v>
      </c>
      <c r="G21" t="s">
        <v>156</v>
      </c>
      <c r="H21" s="14" t="s">
        <v>149</v>
      </c>
      <c r="I21" s="14" t="s">
        <v>149</v>
      </c>
      <c r="J21">
        <f>J16*1.3</f>
        <v>6500</v>
      </c>
      <c r="K21">
        <v>500</v>
      </c>
      <c r="M21" t="s">
        <v>156</v>
      </c>
      <c r="N21" s="14" t="s">
        <v>149</v>
      </c>
      <c r="O21" s="14" t="s">
        <v>149</v>
      </c>
      <c r="P21">
        <f>P16+1500</f>
        <v>6500</v>
      </c>
      <c r="Q21">
        <v>500</v>
      </c>
      <c r="S21" t="s">
        <v>156</v>
      </c>
      <c r="T21" s="14" t="s">
        <v>149</v>
      </c>
      <c r="U21" s="14" t="s">
        <v>149</v>
      </c>
      <c r="V21">
        <f>V16+1500</f>
        <v>6500</v>
      </c>
      <c r="W21">
        <v>500</v>
      </c>
    </row>
    <row r="22" spans="1:23">
      <c r="A22" t="s">
        <v>157</v>
      </c>
      <c r="B22" s="14" t="s">
        <v>149</v>
      </c>
      <c r="C22" s="14" t="s">
        <v>149</v>
      </c>
      <c r="D22">
        <f>D19</f>
        <v>2000</v>
      </c>
      <c r="E22">
        <v>500</v>
      </c>
      <c r="G22" t="s">
        <v>157</v>
      </c>
      <c r="H22" s="14" t="s">
        <v>149</v>
      </c>
      <c r="I22" s="14" t="s">
        <v>149</v>
      </c>
      <c r="J22">
        <f>J19</f>
        <v>2000</v>
      </c>
      <c r="K22">
        <v>500</v>
      </c>
      <c r="M22" t="s">
        <v>157</v>
      </c>
      <c r="N22" s="14" t="s">
        <v>149</v>
      </c>
      <c r="O22" s="14" t="s">
        <v>149</v>
      </c>
      <c r="P22">
        <f>P19</f>
        <v>2000</v>
      </c>
      <c r="Q22">
        <v>500</v>
      </c>
      <c r="S22" t="s">
        <v>157</v>
      </c>
      <c r="T22" s="14" t="s">
        <v>149</v>
      </c>
      <c r="U22" s="14" t="s">
        <v>149</v>
      </c>
      <c r="V22">
        <f>V19</f>
        <v>2000</v>
      </c>
      <c r="W22">
        <v>500</v>
      </c>
    </row>
    <row r="23" spans="1:23">
      <c r="G23">
        <v>0</v>
      </c>
      <c r="M23">
        <v>0</v>
      </c>
      <c r="S23">
        <v>0</v>
      </c>
    </row>
    <row r="24" spans="1:23">
      <c r="A24" s="15" t="s">
        <v>89</v>
      </c>
      <c r="B24" s="14" t="s">
        <v>158</v>
      </c>
      <c r="C24" s="14"/>
      <c r="G24" t="s">
        <v>89</v>
      </c>
      <c r="H24" s="14" t="s">
        <v>158</v>
      </c>
      <c r="I24" s="14"/>
      <c r="M24" t="s">
        <v>89</v>
      </c>
      <c r="N24" s="14" t="s">
        <v>158</v>
      </c>
      <c r="O24" s="14"/>
      <c r="S24" s="15" t="s">
        <v>89</v>
      </c>
      <c r="T24" s="14" t="s">
        <v>158</v>
      </c>
      <c r="U24" s="14"/>
    </row>
    <row r="25" spans="1:23">
      <c r="A25" t="str">
        <f>'Drop Down Lists'!A4&amp;$A$24</f>
        <v>Central HudsonHPWH</v>
      </c>
      <c r="B25">
        <v>1000</v>
      </c>
      <c r="G25" t="s">
        <v>159</v>
      </c>
      <c r="H25">
        <v>1000</v>
      </c>
      <c r="M25" t="s">
        <v>159</v>
      </c>
      <c r="N25">
        <v>1000</v>
      </c>
      <c r="S25" t="s">
        <v>159</v>
      </c>
      <c r="T25">
        <v>1000</v>
      </c>
    </row>
    <row r="26" spans="1:23">
      <c r="A26" t="str">
        <f>'Drop Down Lists'!A5&amp;$A$24</f>
        <v>ConEdHPWH</v>
      </c>
      <c r="B26">
        <v>1000</v>
      </c>
      <c r="G26" t="s">
        <v>160</v>
      </c>
      <c r="H26">
        <v>1000</v>
      </c>
      <c r="M26" t="s">
        <v>160</v>
      </c>
      <c r="N26">
        <v>1000</v>
      </c>
      <c r="S26" t="s">
        <v>160</v>
      </c>
      <c r="T26">
        <v>1000</v>
      </c>
    </row>
    <row r="27" spans="1:23">
      <c r="A27" t="str">
        <f>'Drop Down Lists'!A6&amp;$A$24</f>
        <v>National GridHPWH</v>
      </c>
      <c r="B27">
        <v>700</v>
      </c>
      <c r="G27" t="s">
        <v>161</v>
      </c>
      <c r="H27">
        <v>700</v>
      </c>
      <c r="M27" t="s">
        <v>161</v>
      </c>
      <c r="N27">
        <v>700</v>
      </c>
      <c r="S27" t="s">
        <v>161</v>
      </c>
      <c r="T27">
        <v>700</v>
      </c>
    </row>
    <row r="28" spans="1:23">
      <c r="A28" t="str">
        <f>'Drop Down Lists'!A7&amp;$A$24</f>
        <v>NYSEGHPWH</v>
      </c>
      <c r="B28">
        <v>700</v>
      </c>
      <c r="G28" t="s">
        <v>162</v>
      </c>
      <c r="H28">
        <v>700</v>
      </c>
      <c r="M28" t="s">
        <v>162</v>
      </c>
      <c r="N28">
        <v>700</v>
      </c>
      <c r="S28" t="s">
        <v>162</v>
      </c>
      <c r="T28">
        <v>700</v>
      </c>
    </row>
    <row r="29" spans="1:23">
      <c r="A29" t="str">
        <f>'Drop Down Lists'!A8&amp;$A$24</f>
        <v>O&amp;RHPWH</v>
      </c>
      <c r="B29">
        <v>1000</v>
      </c>
      <c r="G29" t="s">
        <v>163</v>
      </c>
      <c r="H29">
        <v>1000</v>
      </c>
      <c r="M29" t="s">
        <v>163</v>
      </c>
      <c r="N29">
        <v>1000</v>
      </c>
      <c r="S29" t="s">
        <v>163</v>
      </c>
      <c r="T29">
        <v>1000</v>
      </c>
    </row>
    <row r="30" spans="1:23">
      <c r="A30" t="str">
        <f>'Drop Down Lists'!A9&amp;$A$24</f>
        <v>RGEHPWH</v>
      </c>
      <c r="B30">
        <v>700</v>
      </c>
      <c r="G30" t="s">
        <v>164</v>
      </c>
      <c r="H30">
        <v>700</v>
      </c>
      <c r="M30" t="s">
        <v>164</v>
      </c>
      <c r="N30">
        <v>700</v>
      </c>
      <c r="S30" t="s">
        <v>164</v>
      </c>
      <c r="T30">
        <v>700</v>
      </c>
    </row>
    <row r="31" spans="1:23">
      <c r="A31" t="s">
        <v>165</v>
      </c>
      <c r="B31">
        <f>B26</f>
        <v>1000</v>
      </c>
      <c r="G31" t="s">
        <v>165</v>
      </c>
      <c r="H31">
        <f>H26+300</f>
        <v>1300</v>
      </c>
      <c r="M31" t="s">
        <v>165</v>
      </c>
      <c r="N31">
        <f>N26+300</f>
        <v>1300</v>
      </c>
      <c r="S31" t="s">
        <v>165</v>
      </c>
      <c r="T31">
        <f>T26+300</f>
        <v>1300</v>
      </c>
    </row>
    <row r="32" spans="1:23">
      <c r="A32" t="s">
        <v>166</v>
      </c>
      <c r="B32">
        <f>B29</f>
        <v>1000</v>
      </c>
      <c r="G32" t="s">
        <v>166</v>
      </c>
      <c r="H32">
        <f>H29</f>
        <v>1000</v>
      </c>
      <c r="M32" t="s">
        <v>166</v>
      </c>
      <c r="N32">
        <f>N29</f>
        <v>1000</v>
      </c>
      <c r="S32" t="s">
        <v>166</v>
      </c>
      <c r="T32">
        <f>T29</f>
        <v>1000</v>
      </c>
    </row>
    <row r="33" spans="1:23">
      <c r="G33">
        <v>0</v>
      </c>
      <c r="M33">
        <v>0</v>
      </c>
      <c r="S33">
        <v>0</v>
      </c>
    </row>
    <row r="34" spans="1:23">
      <c r="A34" s="15" t="s">
        <v>92</v>
      </c>
      <c r="B34" s="14" t="s">
        <v>135</v>
      </c>
      <c r="C34" s="14" t="s">
        <v>136</v>
      </c>
      <c r="D34" t="s">
        <v>137</v>
      </c>
      <c r="E34" t="s">
        <v>138</v>
      </c>
      <c r="G34" t="s">
        <v>92</v>
      </c>
      <c r="H34" s="14" t="s">
        <v>135</v>
      </c>
      <c r="I34" s="14" t="s">
        <v>136</v>
      </c>
      <c r="J34" t="s">
        <v>137</v>
      </c>
      <c r="K34" t="s">
        <v>138</v>
      </c>
      <c r="M34" t="s">
        <v>92</v>
      </c>
      <c r="N34" s="14" t="s">
        <v>135</v>
      </c>
      <c r="O34" s="14" t="s">
        <v>136</v>
      </c>
      <c r="P34" t="s">
        <v>137</v>
      </c>
      <c r="Q34" t="s">
        <v>138</v>
      </c>
      <c r="S34" s="15" t="s">
        <v>92</v>
      </c>
      <c r="T34" s="14" t="s">
        <v>135</v>
      </c>
      <c r="U34" s="14" t="s">
        <v>136</v>
      </c>
      <c r="V34" t="s">
        <v>137</v>
      </c>
      <c r="W34" t="s">
        <v>138</v>
      </c>
    </row>
    <row r="35" spans="1:23">
      <c r="A35" t="str">
        <f>'Drop Down Lists'!A4&amp;$A$34</f>
        <v>Central HudsonASHP + HPWH</v>
      </c>
      <c r="B35" s="14">
        <f>B5</f>
        <v>800</v>
      </c>
      <c r="C35" s="14">
        <f t="shared" ref="C35:E35" si="0">C5</f>
        <v>100</v>
      </c>
      <c r="D35" s="253">
        <f t="shared" si="0"/>
        <v>1300</v>
      </c>
      <c r="E35" s="14">
        <f t="shared" si="0"/>
        <v>500</v>
      </c>
      <c r="G35" t="s">
        <v>167</v>
      </c>
      <c r="H35" s="14">
        <f>H5</f>
        <v>500</v>
      </c>
      <c r="I35" s="14">
        <f t="shared" ref="I35:K35" si="1">I5</f>
        <v>100</v>
      </c>
      <c r="J35" s="14">
        <f t="shared" si="1"/>
        <v>1300</v>
      </c>
      <c r="K35" s="14">
        <f t="shared" si="1"/>
        <v>500</v>
      </c>
      <c r="M35" t="s">
        <v>167</v>
      </c>
      <c r="N35" s="14">
        <f>N5</f>
        <v>500</v>
      </c>
      <c r="O35" s="14">
        <f t="shared" ref="O35:Q35" si="2">O5</f>
        <v>100</v>
      </c>
      <c r="P35" s="14">
        <f t="shared" si="2"/>
        <v>1300</v>
      </c>
      <c r="Q35" s="14">
        <f t="shared" si="2"/>
        <v>500</v>
      </c>
      <c r="S35" t="s">
        <v>167</v>
      </c>
      <c r="T35" s="14">
        <f>T5</f>
        <v>200</v>
      </c>
      <c r="U35" s="14">
        <f t="shared" ref="U35:W35" si="3">U5</f>
        <v>100</v>
      </c>
      <c r="V35" s="14">
        <f t="shared" si="3"/>
        <v>500</v>
      </c>
      <c r="W35" s="14">
        <f t="shared" si="3"/>
        <v>300</v>
      </c>
    </row>
    <row r="36" spans="1:23">
      <c r="A36" t="str">
        <f>'Drop Down Lists'!A5&amp;$A$34</f>
        <v>ConEdASHP + HPWH</v>
      </c>
      <c r="B36" s="14">
        <f t="shared" ref="B36:E36" si="4">B6</f>
        <v>500</v>
      </c>
      <c r="C36" s="14">
        <f t="shared" si="4"/>
        <v>250</v>
      </c>
      <c r="D36" s="14">
        <f t="shared" si="4"/>
        <v>2000</v>
      </c>
      <c r="E36" s="14">
        <f t="shared" si="4"/>
        <v>1000</v>
      </c>
      <c r="G36" t="s">
        <v>168</v>
      </c>
      <c r="H36" s="14">
        <f t="shared" ref="H36:K36" si="5">H6</f>
        <v>500</v>
      </c>
      <c r="I36" s="14">
        <f t="shared" si="5"/>
        <v>250</v>
      </c>
      <c r="J36" s="14">
        <f t="shared" si="5"/>
        <v>2000</v>
      </c>
      <c r="K36" s="14">
        <f t="shared" si="5"/>
        <v>1000</v>
      </c>
      <c r="M36" t="s">
        <v>168</v>
      </c>
      <c r="N36" s="14">
        <f t="shared" ref="N36:Q36" si="6">N6</f>
        <v>250</v>
      </c>
      <c r="O36" s="14">
        <f t="shared" si="6"/>
        <v>125</v>
      </c>
      <c r="P36" s="14">
        <f t="shared" si="6"/>
        <v>1000</v>
      </c>
      <c r="Q36" s="14">
        <f t="shared" si="6"/>
        <v>500</v>
      </c>
      <c r="S36" t="s">
        <v>168</v>
      </c>
      <c r="T36" s="14">
        <f t="shared" ref="T36:W36" si="7">T6</f>
        <v>100</v>
      </c>
      <c r="U36" s="14">
        <f t="shared" si="7"/>
        <v>50</v>
      </c>
      <c r="V36" s="14">
        <f t="shared" si="7"/>
        <v>500</v>
      </c>
      <c r="W36" s="14">
        <f t="shared" si="7"/>
        <v>300</v>
      </c>
    </row>
    <row r="37" spans="1:23">
      <c r="A37" t="str">
        <f>'Drop Down Lists'!A6&amp;$A$34</f>
        <v>National GridASHP + HPWH</v>
      </c>
      <c r="B37" s="14">
        <f t="shared" ref="B37:E37" si="8">B7</f>
        <v>500</v>
      </c>
      <c r="C37" s="14">
        <f t="shared" si="8"/>
        <v>100</v>
      </c>
      <c r="D37" s="14">
        <f t="shared" si="8"/>
        <v>1000</v>
      </c>
      <c r="E37" s="14">
        <f t="shared" si="8"/>
        <v>500</v>
      </c>
      <c r="G37" t="s">
        <v>169</v>
      </c>
      <c r="H37" s="14">
        <f t="shared" ref="H37:K37" si="9">H7</f>
        <v>500</v>
      </c>
      <c r="I37" s="14">
        <f t="shared" si="9"/>
        <v>100</v>
      </c>
      <c r="J37" s="14">
        <f t="shared" si="9"/>
        <v>1000</v>
      </c>
      <c r="K37" s="14">
        <f t="shared" si="9"/>
        <v>500</v>
      </c>
      <c r="M37" t="s">
        <v>169</v>
      </c>
      <c r="N37" s="14">
        <f t="shared" ref="N37:Q37" si="10">N7</f>
        <v>500</v>
      </c>
      <c r="O37" s="14">
        <f t="shared" si="10"/>
        <v>100</v>
      </c>
      <c r="P37" s="14">
        <f t="shared" si="10"/>
        <v>1000</v>
      </c>
      <c r="Q37" s="14">
        <f t="shared" si="10"/>
        <v>500</v>
      </c>
      <c r="S37" t="s">
        <v>169</v>
      </c>
      <c r="T37" s="14">
        <f t="shared" ref="T37:W37" si="11">T7</f>
        <v>500</v>
      </c>
      <c r="U37" s="14">
        <f t="shared" si="11"/>
        <v>100</v>
      </c>
      <c r="V37" s="14">
        <f t="shared" si="11"/>
        <v>1000</v>
      </c>
      <c r="W37" s="14">
        <f t="shared" si="11"/>
        <v>500</v>
      </c>
    </row>
    <row r="38" spans="1:23">
      <c r="A38" t="str">
        <f>'Drop Down Lists'!A7&amp;$A$34</f>
        <v>NYSEGASHP + HPWH</v>
      </c>
      <c r="B38" s="14">
        <f t="shared" ref="B38:E38" si="12">B8</f>
        <v>500</v>
      </c>
      <c r="C38" s="14">
        <f t="shared" si="12"/>
        <v>100</v>
      </c>
      <c r="D38" s="14">
        <f t="shared" si="12"/>
        <v>1000</v>
      </c>
      <c r="E38" s="14">
        <f t="shared" si="12"/>
        <v>500</v>
      </c>
      <c r="G38" t="s">
        <v>170</v>
      </c>
      <c r="H38" s="14">
        <f t="shared" ref="H38:J38" si="13">H8</f>
        <v>500</v>
      </c>
      <c r="I38" s="14">
        <f t="shared" si="13"/>
        <v>100</v>
      </c>
      <c r="J38" s="14">
        <f t="shared" si="13"/>
        <v>1000</v>
      </c>
      <c r="K38" s="14">
        <f>K8</f>
        <v>500</v>
      </c>
      <c r="M38" t="s">
        <v>170</v>
      </c>
      <c r="N38" s="14">
        <f t="shared" ref="N38:Q38" si="14">N8</f>
        <v>500</v>
      </c>
      <c r="O38" s="14">
        <f t="shared" si="14"/>
        <v>100</v>
      </c>
      <c r="P38" s="14">
        <f t="shared" si="14"/>
        <v>1000</v>
      </c>
      <c r="Q38" s="14">
        <f t="shared" si="14"/>
        <v>500</v>
      </c>
      <c r="S38" t="s">
        <v>170</v>
      </c>
      <c r="T38" s="14">
        <f t="shared" ref="T38:W38" si="15">T8</f>
        <v>500</v>
      </c>
      <c r="U38" s="14">
        <f t="shared" si="15"/>
        <v>100</v>
      </c>
      <c r="V38" s="14">
        <f t="shared" si="15"/>
        <v>1000</v>
      </c>
      <c r="W38" s="14">
        <f t="shared" si="15"/>
        <v>500</v>
      </c>
    </row>
    <row r="39" spans="1:23">
      <c r="A39" t="str">
        <f>'Drop Down Lists'!A8&amp;$A$34</f>
        <v>O&amp;RASHP + HPWH</v>
      </c>
      <c r="B39" s="14">
        <f t="shared" ref="B39:E39" si="16">B9</f>
        <v>500</v>
      </c>
      <c r="C39" s="14">
        <f t="shared" si="16"/>
        <v>250</v>
      </c>
      <c r="D39" s="14">
        <f t="shared" si="16"/>
        <v>1600</v>
      </c>
      <c r="E39" s="14">
        <f t="shared" si="16"/>
        <v>500</v>
      </c>
      <c r="G39" t="s">
        <v>171</v>
      </c>
      <c r="H39" s="14">
        <f t="shared" ref="H39:K39" si="17">H9</f>
        <v>500</v>
      </c>
      <c r="I39" s="14">
        <f t="shared" si="17"/>
        <v>250</v>
      </c>
      <c r="J39" s="14">
        <f t="shared" si="17"/>
        <v>1600</v>
      </c>
      <c r="K39" s="14">
        <f t="shared" si="17"/>
        <v>500</v>
      </c>
      <c r="M39" t="s">
        <v>171</v>
      </c>
      <c r="N39" s="14">
        <f t="shared" ref="N39:Q39" si="18">N9</f>
        <v>500</v>
      </c>
      <c r="O39" s="14">
        <f t="shared" si="18"/>
        <v>250</v>
      </c>
      <c r="P39" s="14">
        <f t="shared" si="18"/>
        <v>1600</v>
      </c>
      <c r="Q39" s="14">
        <f t="shared" si="18"/>
        <v>500</v>
      </c>
      <c r="S39" t="s">
        <v>171</v>
      </c>
      <c r="T39" s="14">
        <f t="shared" ref="T39:W39" si="19">T9</f>
        <v>200</v>
      </c>
      <c r="U39" s="14">
        <f t="shared" si="19"/>
        <v>100</v>
      </c>
      <c r="V39" s="14">
        <f t="shared" si="19"/>
        <v>700</v>
      </c>
      <c r="W39" s="14">
        <f t="shared" si="19"/>
        <v>500</v>
      </c>
    </row>
    <row r="40" spans="1:23">
      <c r="A40" t="str">
        <f>'Drop Down Lists'!A9&amp;$A$34</f>
        <v>RGEASHP + HPWH</v>
      </c>
      <c r="B40" s="14">
        <f t="shared" ref="B40:E40" si="20">B10</f>
        <v>500</v>
      </c>
      <c r="C40" s="14">
        <f t="shared" si="20"/>
        <v>100</v>
      </c>
      <c r="D40" s="14">
        <f t="shared" si="20"/>
        <v>1000</v>
      </c>
      <c r="E40" s="14">
        <f t="shared" si="20"/>
        <v>500</v>
      </c>
      <c r="G40" t="s">
        <v>172</v>
      </c>
      <c r="H40" s="14">
        <f t="shared" ref="H40:K40" si="21">H10</f>
        <v>500</v>
      </c>
      <c r="I40" s="14">
        <f t="shared" si="21"/>
        <v>100</v>
      </c>
      <c r="J40" s="14">
        <f t="shared" si="21"/>
        <v>1000</v>
      </c>
      <c r="K40" s="14">
        <f t="shared" si="21"/>
        <v>500</v>
      </c>
      <c r="M40" t="s">
        <v>172</v>
      </c>
      <c r="N40" s="14">
        <f t="shared" ref="N40:Q40" si="22">N10</f>
        <v>500</v>
      </c>
      <c r="O40" s="14">
        <f t="shared" si="22"/>
        <v>100</v>
      </c>
      <c r="P40" s="14">
        <f t="shared" si="22"/>
        <v>1000</v>
      </c>
      <c r="Q40" s="14">
        <f t="shared" si="22"/>
        <v>500</v>
      </c>
      <c r="S40" t="s">
        <v>172</v>
      </c>
      <c r="T40" s="14">
        <f t="shared" ref="T40:W40" si="23">T10</f>
        <v>500</v>
      </c>
      <c r="U40" s="14">
        <f t="shared" si="23"/>
        <v>100</v>
      </c>
      <c r="V40" s="14">
        <f t="shared" si="23"/>
        <v>1000</v>
      </c>
      <c r="W40" s="14">
        <f t="shared" si="23"/>
        <v>500</v>
      </c>
    </row>
    <row r="41" spans="1:23">
      <c r="A41" t="s">
        <v>173</v>
      </c>
      <c r="B41" s="14">
        <f t="shared" ref="B41:E41" si="24">B11</f>
        <v>500</v>
      </c>
      <c r="C41" s="14">
        <f t="shared" si="24"/>
        <v>250</v>
      </c>
      <c r="D41" s="14">
        <f>D11</f>
        <v>2000</v>
      </c>
      <c r="E41" s="14">
        <f t="shared" si="24"/>
        <v>1000</v>
      </c>
      <c r="G41" t="s">
        <v>173</v>
      </c>
      <c r="H41" s="14">
        <f t="shared" ref="H41:K41" si="25">H11</f>
        <v>500</v>
      </c>
      <c r="I41" s="14">
        <f t="shared" si="25"/>
        <v>250</v>
      </c>
      <c r="J41" s="14">
        <f t="shared" si="25"/>
        <v>2600</v>
      </c>
      <c r="K41" s="14">
        <f t="shared" si="25"/>
        <v>1000</v>
      </c>
      <c r="M41" t="s">
        <v>173</v>
      </c>
      <c r="N41" s="14">
        <v>250</v>
      </c>
      <c r="O41" s="14">
        <f t="shared" ref="O41:Q41" si="26">O11</f>
        <v>125</v>
      </c>
      <c r="P41" s="14">
        <f t="shared" si="26"/>
        <v>1300</v>
      </c>
      <c r="Q41" s="14">
        <f t="shared" si="26"/>
        <v>500</v>
      </c>
      <c r="S41" t="s">
        <v>173</v>
      </c>
      <c r="T41" s="14">
        <f>T36</f>
        <v>100</v>
      </c>
      <c r="U41" s="14">
        <f t="shared" ref="U41:W41" si="27">U11</f>
        <v>50</v>
      </c>
      <c r="V41" s="14">
        <f t="shared" si="27"/>
        <v>500</v>
      </c>
      <c r="W41" s="14">
        <f t="shared" si="27"/>
        <v>300</v>
      </c>
    </row>
    <row r="42" spans="1:23">
      <c r="A42" t="s">
        <v>174</v>
      </c>
      <c r="B42" s="14">
        <f t="shared" ref="B42:E42" si="28">B12</f>
        <v>500</v>
      </c>
      <c r="C42" s="14">
        <f t="shared" si="28"/>
        <v>250</v>
      </c>
      <c r="D42" s="14">
        <f t="shared" si="28"/>
        <v>1600</v>
      </c>
      <c r="E42" s="14">
        <f t="shared" si="28"/>
        <v>500</v>
      </c>
      <c r="G42" t="s">
        <v>174</v>
      </c>
      <c r="H42" s="14">
        <f t="shared" ref="H42:K42" si="29">H12</f>
        <v>500</v>
      </c>
      <c r="I42" s="14">
        <f t="shared" si="29"/>
        <v>250</v>
      </c>
      <c r="J42" s="14">
        <f t="shared" si="29"/>
        <v>1600</v>
      </c>
      <c r="K42" s="14">
        <f t="shared" si="29"/>
        <v>500</v>
      </c>
      <c r="M42" t="s">
        <v>174</v>
      </c>
      <c r="N42" s="14">
        <f t="shared" ref="N42:Q42" si="30">N12</f>
        <v>500</v>
      </c>
      <c r="O42" s="14">
        <f t="shared" si="30"/>
        <v>250</v>
      </c>
      <c r="P42" s="14">
        <f t="shared" si="30"/>
        <v>1600</v>
      </c>
      <c r="Q42" s="14">
        <f t="shared" si="30"/>
        <v>500</v>
      </c>
      <c r="S42" t="s">
        <v>174</v>
      </c>
      <c r="T42" s="14">
        <f t="shared" ref="T42:W42" si="31">T12</f>
        <v>200</v>
      </c>
      <c r="U42" s="14">
        <f t="shared" si="31"/>
        <v>100</v>
      </c>
      <c r="V42" s="14">
        <f t="shared" si="31"/>
        <v>700</v>
      </c>
      <c r="W42" s="14">
        <f t="shared" si="31"/>
        <v>500</v>
      </c>
    </row>
    <row r="43" spans="1:23">
      <c r="G43">
        <v>0</v>
      </c>
      <c r="M43">
        <v>0</v>
      </c>
      <c r="S43">
        <v>0</v>
      </c>
    </row>
    <row r="44" spans="1:23">
      <c r="A44" s="15" t="s">
        <v>88</v>
      </c>
      <c r="B44" t="s">
        <v>158</v>
      </c>
      <c r="G44" t="s">
        <v>88</v>
      </c>
      <c r="H44" t="s">
        <v>158</v>
      </c>
      <c r="M44" t="s">
        <v>88</v>
      </c>
      <c r="N44" t="s">
        <v>158</v>
      </c>
      <c r="S44" s="15" t="s">
        <v>88</v>
      </c>
      <c r="T44" t="s">
        <v>158</v>
      </c>
    </row>
    <row r="45" spans="1:23">
      <c r="A45" t="str">
        <f>'Drop Down Lists'!A4&amp;$A$44</f>
        <v>Central HudsonDesuperheater</v>
      </c>
      <c r="B45">
        <v>150</v>
      </c>
      <c r="G45" t="s">
        <v>175</v>
      </c>
      <c r="H45">
        <v>150</v>
      </c>
      <c r="M45" t="s">
        <v>175</v>
      </c>
      <c r="N45">
        <v>150</v>
      </c>
      <c r="S45" t="s">
        <v>175</v>
      </c>
      <c r="T45">
        <v>150</v>
      </c>
    </row>
    <row r="46" spans="1:23">
      <c r="A46" t="str">
        <f>'Drop Down Lists'!A5&amp;$A$44</f>
        <v>ConEdDesuperheater</v>
      </c>
      <c r="B46">
        <v>150</v>
      </c>
      <c r="G46" t="s">
        <v>176</v>
      </c>
      <c r="H46">
        <v>150</v>
      </c>
      <c r="M46" t="s">
        <v>176</v>
      </c>
      <c r="N46">
        <v>150</v>
      </c>
      <c r="S46" t="s">
        <v>176</v>
      </c>
      <c r="T46">
        <v>150</v>
      </c>
    </row>
    <row r="47" spans="1:23">
      <c r="A47" t="str">
        <f>'Drop Down Lists'!A6&amp;$A$44</f>
        <v>National GridDesuperheater</v>
      </c>
      <c r="B47">
        <v>100</v>
      </c>
      <c r="G47" t="s">
        <v>177</v>
      </c>
      <c r="H47">
        <v>100</v>
      </c>
      <c r="M47" t="s">
        <v>177</v>
      </c>
      <c r="N47">
        <v>100</v>
      </c>
      <c r="S47" t="s">
        <v>177</v>
      </c>
      <c r="T47">
        <v>100</v>
      </c>
    </row>
    <row r="48" spans="1:23">
      <c r="A48" t="str">
        <f>'Drop Down Lists'!A7&amp;$A$44</f>
        <v>NYSEGDesuperheater</v>
      </c>
      <c r="B48">
        <v>100</v>
      </c>
      <c r="G48" t="s">
        <v>178</v>
      </c>
      <c r="H48">
        <v>100</v>
      </c>
      <c r="M48" t="s">
        <v>178</v>
      </c>
      <c r="N48">
        <v>100</v>
      </c>
      <c r="S48" t="s">
        <v>178</v>
      </c>
      <c r="T48">
        <v>100</v>
      </c>
    </row>
    <row r="49" spans="1:23">
      <c r="A49" t="str">
        <f>'Drop Down Lists'!A8&amp;$A$44</f>
        <v>O&amp;RDesuperheater</v>
      </c>
      <c r="B49">
        <v>150</v>
      </c>
      <c r="G49" t="s">
        <v>179</v>
      </c>
      <c r="H49">
        <v>150</v>
      </c>
      <c r="M49" t="s">
        <v>179</v>
      </c>
      <c r="N49">
        <v>150</v>
      </c>
      <c r="S49" t="s">
        <v>179</v>
      </c>
      <c r="T49">
        <v>150</v>
      </c>
    </row>
    <row r="50" spans="1:23">
      <c r="A50" t="str">
        <f>'Drop Down Lists'!A9&amp;$A$44</f>
        <v>RGEDesuperheater</v>
      </c>
      <c r="B50">
        <v>100</v>
      </c>
      <c r="G50" t="s">
        <v>180</v>
      </c>
      <c r="H50">
        <v>100</v>
      </c>
      <c r="M50" t="s">
        <v>180</v>
      </c>
      <c r="N50">
        <v>100</v>
      </c>
      <c r="S50" t="s">
        <v>180</v>
      </c>
      <c r="T50">
        <v>100</v>
      </c>
    </row>
    <row r="51" spans="1:23">
      <c r="A51" t="s">
        <v>181</v>
      </c>
      <c r="B51">
        <f>B46</f>
        <v>150</v>
      </c>
      <c r="G51" t="s">
        <v>181</v>
      </c>
      <c r="H51">
        <v>200</v>
      </c>
      <c r="M51" t="s">
        <v>181</v>
      </c>
      <c r="N51">
        <v>200</v>
      </c>
      <c r="S51" t="s">
        <v>181</v>
      </c>
      <c r="T51">
        <v>200</v>
      </c>
    </row>
    <row r="52" spans="1:23">
      <c r="A52" t="s">
        <v>182</v>
      </c>
      <c r="B52">
        <f>B49</f>
        <v>150</v>
      </c>
      <c r="G52" t="s">
        <v>182</v>
      </c>
      <c r="H52">
        <v>150</v>
      </c>
      <c r="M52" t="s">
        <v>182</v>
      </c>
      <c r="N52">
        <v>150</v>
      </c>
      <c r="S52" t="s">
        <v>182</v>
      </c>
      <c r="T52">
        <v>150</v>
      </c>
    </row>
    <row r="53" spans="1:23">
      <c r="G53">
        <v>0</v>
      </c>
      <c r="M53">
        <v>0</v>
      </c>
      <c r="S53">
        <v>0</v>
      </c>
    </row>
    <row r="54" spans="1:23">
      <c r="A54" s="15" t="s">
        <v>90</v>
      </c>
      <c r="B54" t="s">
        <v>158</v>
      </c>
      <c r="G54" t="s">
        <v>90</v>
      </c>
      <c r="H54" t="s">
        <v>158</v>
      </c>
      <c r="M54" t="s">
        <v>90</v>
      </c>
      <c r="N54" t="s">
        <v>158</v>
      </c>
      <c r="S54" s="15" t="s">
        <v>90</v>
      </c>
      <c r="T54" t="s">
        <v>158</v>
      </c>
    </row>
    <row r="55" spans="1:23">
      <c r="A55" t="str">
        <f>'Drop Down Lists'!A4&amp;$A$54</f>
        <v>Central HudsonDHW WWHP</v>
      </c>
      <c r="B55">
        <v>1000</v>
      </c>
      <c r="G55" t="s">
        <v>183</v>
      </c>
      <c r="H55">
        <v>1000</v>
      </c>
      <c r="M55" t="s">
        <v>183</v>
      </c>
      <c r="N55">
        <v>1000</v>
      </c>
      <c r="S55" t="s">
        <v>183</v>
      </c>
      <c r="T55">
        <v>1000</v>
      </c>
    </row>
    <row r="56" spans="1:23">
      <c r="A56" t="str">
        <f>'Drop Down Lists'!A5&amp;$A$54</f>
        <v>ConEdDHW WWHP</v>
      </c>
      <c r="B56">
        <v>1000</v>
      </c>
      <c r="G56" t="s">
        <v>184</v>
      </c>
      <c r="H56">
        <v>1000</v>
      </c>
      <c r="M56" t="s">
        <v>184</v>
      </c>
      <c r="N56">
        <v>1000</v>
      </c>
      <c r="S56" t="s">
        <v>184</v>
      </c>
      <c r="T56">
        <v>1000</v>
      </c>
    </row>
    <row r="57" spans="1:23">
      <c r="A57" t="str">
        <f>'Drop Down Lists'!A6&amp;$A$54</f>
        <v>National GridDHW WWHP</v>
      </c>
      <c r="B57">
        <v>900</v>
      </c>
      <c r="G57" t="s">
        <v>185</v>
      </c>
      <c r="H57">
        <v>900</v>
      </c>
      <c r="M57" t="s">
        <v>185</v>
      </c>
      <c r="N57">
        <v>900</v>
      </c>
      <c r="S57" t="s">
        <v>185</v>
      </c>
      <c r="T57">
        <v>900</v>
      </c>
    </row>
    <row r="58" spans="1:23">
      <c r="A58" t="str">
        <f>'Drop Down Lists'!A7&amp;$A$54</f>
        <v>NYSEGDHW WWHP</v>
      </c>
      <c r="B58">
        <v>900</v>
      </c>
      <c r="G58" t="s">
        <v>186</v>
      </c>
      <c r="H58">
        <v>900</v>
      </c>
      <c r="M58" t="s">
        <v>186</v>
      </c>
      <c r="N58">
        <v>900</v>
      </c>
      <c r="S58" t="s">
        <v>186</v>
      </c>
      <c r="T58">
        <v>900</v>
      </c>
    </row>
    <row r="59" spans="1:23">
      <c r="A59" t="str">
        <f>'Drop Down Lists'!A8&amp;$A$54</f>
        <v>O&amp;RDHW WWHP</v>
      </c>
      <c r="B59">
        <v>1000</v>
      </c>
      <c r="G59" t="s">
        <v>187</v>
      </c>
      <c r="H59">
        <v>1000</v>
      </c>
      <c r="M59" t="s">
        <v>187</v>
      </c>
      <c r="N59">
        <v>1000</v>
      </c>
      <c r="S59" t="s">
        <v>187</v>
      </c>
      <c r="T59">
        <v>1000</v>
      </c>
    </row>
    <row r="60" spans="1:23">
      <c r="A60" t="str">
        <f>'Drop Down Lists'!A9&amp;$A$54</f>
        <v>RGEDHW WWHP</v>
      </c>
      <c r="B60">
        <v>900</v>
      </c>
      <c r="G60" t="s">
        <v>188</v>
      </c>
      <c r="H60">
        <v>900</v>
      </c>
      <c r="M60" t="s">
        <v>188</v>
      </c>
      <c r="N60">
        <v>900</v>
      </c>
      <c r="S60" t="s">
        <v>188</v>
      </c>
      <c r="T60">
        <v>900</v>
      </c>
    </row>
    <row r="61" spans="1:23">
      <c r="A61" t="s">
        <v>189</v>
      </c>
      <c r="B61">
        <f>B56</f>
        <v>1000</v>
      </c>
      <c r="G61" t="s">
        <v>189</v>
      </c>
      <c r="H61">
        <f>H56+300</f>
        <v>1300</v>
      </c>
      <c r="M61" t="s">
        <v>189</v>
      </c>
      <c r="N61">
        <f>N56+300</f>
        <v>1300</v>
      </c>
      <c r="S61" t="s">
        <v>189</v>
      </c>
      <c r="T61">
        <f>T56+50</f>
        <v>1050</v>
      </c>
    </row>
    <row r="62" spans="1:23">
      <c r="A62" t="s">
        <v>190</v>
      </c>
      <c r="B62">
        <f>B59</f>
        <v>1000</v>
      </c>
      <c r="G62" t="s">
        <v>190</v>
      </c>
      <c r="H62">
        <f>H59</f>
        <v>1000</v>
      </c>
      <c r="M62" t="s">
        <v>190</v>
      </c>
      <c r="N62">
        <f>N59</f>
        <v>1000</v>
      </c>
      <c r="S62" t="s">
        <v>190</v>
      </c>
      <c r="T62">
        <f>T59</f>
        <v>1000</v>
      </c>
    </row>
    <row r="63" spans="1:23">
      <c r="G63">
        <v>0</v>
      </c>
      <c r="M63">
        <v>0</v>
      </c>
      <c r="S63">
        <v>0</v>
      </c>
    </row>
    <row r="64" spans="1:23">
      <c r="A64" s="15" t="s">
        <v>95</v>
      </c>
      <c r="G64" t="str">
        <f>A64</f>
        <v>ASHP + Decommissioning w/ HPWH</v>
      </c>
      <c r="H64" s="14" t="s">
        <v>135</v>
      </c>
      <c r="I64" s="14" t="s">
        <v>136</v>
      </c>
      <c r="J64" t="s">
        <v>137</v>
      </c>
      <c r="K64" t="s">
        <v>138</v>
      </c>
      <c r="M64" t="str">
        <f>G64</f>
        <v>ASHP + Decommissioning w/ HPWH</v>
      </c>
      <c r="N64" s="14" t="s">
        <v>135</v>
      </c>
      <c r="O64" s="14" t="s">
        <v>136</v>
      </c>
      <c r="P64" t="s">
        <v>137</v>
      </c>
      <c r="Q64" t="s">
        <v>138</v>
      </c>
      <c r="S64" t="str">
        <f>M64</f>
        <v>ASHP + Decommissioning w/ HPWH</v>
      </c>
      <c r="T64" s="14" t="s">
        <v>135</v>
      </c>
      <c r="U64" s="14" t="s">
        <v>136</v>
      </c>
      <c r="V64" t="s">
        <v>137</v>
      </c>
      <c r="W64" t="s">
        <v>138</v>
      </c>
    </row>
    <row r="65" spans="1:23">
      <c r="A65" t="str">
        <f>'Drop Down Lists'!A4&amp;$A$64</f>
        <v>Central HudsonASHP + Decommissioning w/ HPWH</v>
      </c>
      <c r="B65" s="14">
        <v>800</v>
      </c>
      <c r="C65" s="14">
        <v>100</v>
      </c>
      <c r="D65" s="252">
        <f>1600-300</f>
        <v>1300</v>
      </c>
      <c r="E65">
        <v>500</v>
      </c>
      <c r="G65" t="str">
        <f t="shared" ref="G65:G72" si="32">A65</f>
        <v>Central HudsonASHP + Decommissioning w/ HPWH</v>
      </c>
      <c r="H65" s="14">
        <v>500</v>
      </c>
      <c r="I65" s="14">
        <v>100</v>
      </c>
      <c r="J65">
        <v>1300</v>
      </c>
      <c r="K65">
        <v>500</v>
      </c>
      <c r="M65" t="str">
        <f t="shared" ref="M65:M72" si="33">G65</f>
        <v>Central HudsonASHP + Decommissioning w/ HPWH</v>
      </c>
      <c r="N65" s="14">
        <v>500</v>
      </c>
      <c r="O65" s="14">
        <v>100</v>
      </c>
      <c r="P65">
        <v>1300</v>
      </c>
      <c r="Q65">
        <v>500</v>
      </c>
      <c r="S65" t="str">
        <f t="shared" ref="S65:S72" si="34">M65</f>
        <v>Central HudsonASHP + Decommissioning w/ HPWH</v>
      </c>
      <c r="T65" s="14">
        <f>T5</f>
        <v>200</v>
      </c>
      <c r="U65" s="14">
        <f>U5</f>
        <v>100</v>
      </c>
      <c r="V65">
        <v>1000</v>
      </c>
      <c r="W65">
        <v>500</v>
      </c>
    </row>
    <row r="66" spans="1:23">
      <c r="A66" t="str">
        <f>'Drop Down Lists'!A5&amp;$A$64</f>
        <v>ConEdASHP + Decommissioning w/ HPWH</v>
      </c>
      <c r="B66" s="14">
        <v>500</v>
      </c>
      <c r="C66" s="14">
        <v>250</v>
      </c>
      <c r="D66">
        <v>2000</v>
      </c>
      <c r="E66">
        <v>1000</v>
      </c>
      <c r="G66" t="str">
        <f t="shared" si="32"/>
        <v>ConEdASHP + Decommissioning w/ HPWH</v>
      </c>
      <c r="H66" s="14">
        <v>500</v>
      </c>
      <c r="I66" s="14">
        <v>250</v>
      </c>
      <c r="J66">
        <v>5000</v>
      </c>
      <c r="K66">
        <v>3500</v>
      </c>
      <c r="M66" t="str">
        <f t="shared" si="33"/>
        <v>ConEdASHP + Decommissioning w/ HPWH</v>
      </c>
      <c r="N66" s="14">
        <v>250</v>
      </c>
      <c r="O66" s="14">
        <v>125</v>
      </c>
      <c r="P66">
        <v>5000</v>
      </c>
      <c r="Q66">
        <v>3500</v>
      </c>
      <c r="S66" t="str">
        <f t="shared" si="34"/>
        <v>ConEdASHP + Decommissioning w/ HPWH</v>
      </c>
      <c r="T66" s="14">
        <f t="shared" ref="T66:V72" si="35">T6</f>
        <v>100</v>
      </c>
      <c r="U66" s="14">
        <f t="shared" si="35"/>
        <v>50</v>
      </c>
      <c r="V66">
        <v>2700</v>
      </c>
      <c r="W66">
        <v>2500</v>
      </c>
    </row>
    <row r="67" spans="1:23">
      <c r="A67" t="str">
        <f>'Drop Down Lists'!A6&amp;$A$64</f>
        <v>National GridASHP + Decommissioning w/ HPWH</v>
      </c>
      <c r="B67" s="14">
        <v>500</v>
      </c>
      <c r="C67" s="14">
        <v>100</v>
      </c>
      <c r="D67">
        <v>1000</v>
      </c>
      <c r="E67">
        <v>500</v>
      </c>
      <c r="G67" t="str">
        <f t="shared" si="32"/>
        <v>National GridASHP + Decommissioning w/ HPWH</v>
      </c>
      <c r="H67" s="14">
        <v>500</v>
      </c>
      <c r="I67" s="14">
        <v>100</v>
      </c>
      <c r="J67">
        <v>1000</v>
      </c>
      <c r="K67">
        <v>500</v>
      </c>
      <c r="M67" t="str">
        <f t="shared" si="33"/>
        <v>National GridASHP + Decommissioning w/ HPWH</v>
      </c>
      <c r="N67" s="14">
        <v>500</v>
      </c>
      <c r="O67" s="14">
        <v>100</v>
      </c>
      <c r="P67">
        <v>1000</v>
      </c>
      <c r="Q67">
        <v>500</v>
      </c>
      <c r="S67" t="str">
        <f t="shared" si="34"/>
        <v>National GridASHP + Decommissioning w/ HPWH</v>
      </c>
      <c r="T67" s="14">
        <f t="shared" si="35"/>
        <v>500</v>
      </c>
      <c r="U67" s="14">
        <f t="shared" si="35"/>
        <v>100</v>
      </c>
      <c r="V67">
        <f t="shared" si="35"/>
        <v>1000</v>
      </c>
      <c r="W67">
        <f t="shared" ref="W67:W70" si="36">W7</f>
        <v>500</v>
      </c>
    </row>
    <row r="68" spans="1:23">
      <c r="A68" t="str">
        <f>'Drop Down Lists'!A7&amp;$A$64</f>
        <v>NYSEGASHP + Decommissioning w/ HPWH</v>
      </c>
      <c r="B68" s="14">
        <v>500</v>
      </c>
      <c r="C68" s="14">
        <v>100</v>
      </c>
      <c r="D68">
        <v>1000</v>
      </c>
      <c r="E68">
        <v>500</v>
      </c>
      <c r="G68" t="str">
        <f t="shared" si="32"/>
        <v>NYSEGASHP + Decommissioning w/ HPWH</v>
      </c>
      <c r="H68" s="14">
        <v>500</v>
      </c>
      <c r="I68" s="14">
        <v>100</v>
      </c>
      <c r="J68">
        <v>1000</v>
      </c>
      <c r="K68">
        <v>500</v>
      </c>
      <c r="M68" t="str">
        <f t="shared" si="33"/>
        <v>NYSEGASHP + Decommissioning w/ HPWH</v>
      </c>
      <c r="N68" s="14">
        <v>500</v>
      </c>
      <c r="O68" s="14">
        <v>100</v>
      </c>
      <c r="P68">
        <v>1000</v>
      </c>
      <c r="Q68">
        <v>500</v>
      </c>
      <c r="S68" t="str">
        <f t="shared" si="34"/>
        <v>NYSEGASHP + Decommissioning w/ HPWH</v>
      </c>
      <c r="T68" s="14">
        <f t="shared" si="35"/>
        <v>500</v>
      </c>
      <c r="U68" s="14">
        <f t="shared" si="35"/>
        <v>100</v>
      </c>
      <c r="V68">
        <f t="shared" si="35"/>
        <v>1000</v>
      </c>
      <c r="W68">
        <f t="shared" si="36"/>
        <v>500</v>
      </c>
    </row>
    <row r="69" spans="1:23">
      <c r="A69" t="str">
        <f>'Drop Down Lists'!A8&amp;$A$64</f>
        <v>O&amp;RASHP + Decommissioning w/ HPWH</v>
      </c>
      <c r="B69" s="14">
        <v>500</v>
      </c>
      <c r="C69" s="14">
        <v>250</v>
      </c>
      <c r="D69">
        <v>1600</v>
      </c>
      <c r="E69">
        <v>500</v>
      </c>
      <c r="G69" t="str">
        <f t="shared" si="32"/>
        <v>O&amp;RASHP + Decommissioning w/ HPWH</v>
      </c>
      <c r="H69" s="14">
        <v>500</v>
      </c>
      <c r="I69" s="14">
        <v>250</v>
      </c>
      <c r="J69">
        <v>2400</v>
      </c>
      <c r="K69">
        <v>1000</v>
      </c>
      <c r="M69" t="str">
        <f t="shared" si="33"/>
        <v>O&amp;RASHP + Decommissioning w/ HPWH</v>
      </c>
      <c r="N69" s="14">
        <v>500</v>
      </c>
      <c r="O69" s="14">
        <v>250</v>
      </c>
      <c r="P69">
        <v>2400</v>
      </c>
      <c r="Q69">
        <v>1000</v>
      </c>
      <c r="S69" t="str">
        <f t="shared" si="34"/>
        <v>O&amp;RASHP + Decommissioning w/ HPWH</v>
      </c>
      <c r="T69" s="14">
        <f t="shared" si="35"/>
        <v>200</v>
      </c>
      <c r="U69" s="14">
        <f t="shared" si="35"/>
        <v>100</v>
      </c>
      <c r="V69">
        <v>1800</v>
      </c>
      <c r="W69">
        <v>1000</v>
      </c>
    </row>
    <row r="70" spans="1:23">
      <c r="A70" t="str">
        <f>'Drop Down Lists'!A9&amp;$A$64</f>
        <v>RGEASHP + Decommissioning w/ HPWH</v>
      </c>
      <c r="B70" s="14">
        <v>500</v>
      </c>
      <c r="C70" s="14">
        <v>100</v>
      </c>
      <c r="D70">
        <v>1000</v>
      </c>
      <c r="E70">
        <v>500</v>
      </c>
      <c r="G70" t="str">
        <f t="shared" si="32"/>
        <v>RGEASHP + Decommissioning w/ HPWH</v>
      </c>
      <c r="H70" s="14">
        <v>500</v>
      </c>
      <c r="I70" s="14">
        <v>100</v>
      </c>
      <c r="J70">
        <v>1000</v>
      </c>
      <c r="K70">
        <v>500</v>
      </c>
      <c r="M70" t="str">
        <f t="shared" si="33"/>
        <v>RGEASHP + Decommissioning w/ HPWH</v>
      </c>
      <c r="N70" s="14">
        <v>500</v>
      </c>
      <c r="O70" s="14">
        <v>100</v>
      </c>
      <c r="P70">
        <v>1000</v>
      </c>
      <c r="Q70">
        <v>500</v>
      </c>
      <c r="S70" t="str">
        <f t="shared" si="34"/>
        <v>RGEASHP + Decommissioning w/ HPWH</v>
      </c>
      <c r="T70" s="14">
        <f t="shared" si="35"/>
        <v>500</v>
      </c>
      <c r="U70" s="14">
        <f t="shared" si="35"/>
        <v>100</v>
      </c>
      <c r="V70">
        <f t="shared" si="35"/>
        <v>1000</v>
      </c>
      <c r="W70">
        <f t="shared" si="36"/>
        <v>500</v>
      </c>
    </row>
    <row r="71" spans="1:23">
      <c r="A71" t="str">
        <f>"ConEd"&amp;A64&amp;"Moratorium"</f>
        <v>ConEdASHP + Decommissioning w/ HPWHMoratorium</v>
      </c>
      <c r="B71" s="14">
        <v>500</v>
      </c>
      <c r="C71" s="14">
        <v>250</v>
      </c>
      <c r="D71">
        <f>D66</f>
        <v>2000</v>
      </c>
      <c r="E71">
        <v>1000</v>
      </c>
      <c r="G71" t="str">
        <f t="shared" si="32"/>
        <v>ConEdASHP + Decommissioning w/ HPWHMoratorium</v>
      </c>
      <c r="H71" s="14">
        <v>500</v>
      </c>
      <c r="I71" s="14">
        <v>250</v>
      </c>
      <c r="J71">
        <f>J66*1.3</f>
        <v>6500</v>
      </c>
      <c r="K71">
        <v>3500</v>
      </c>
      <c r="M71" t="str">
        <f t="shared" si="33"/>
        <v>ConEdASHP + Decommissioning w/ HPWHMoratorium</v>
      </c>
      <c r="N71" s="14">
        <v>250</v>
      </c>
      <c r="O71" s="14">
        <v>125</v>
      </c>
      <c r="P71">
        <v>6500</v>
      </c>
      <c r="Q71">
        <v>3500</v>
      </c>
      <c r="S71" t="str">
        <f t="shared" si="34"/>
        <v>ConEdASHP + Decommissioning w/ HPWHMoratorium</v>
      </c>
      <c r="T71" s="14">
        <f t="shared" si="35"/>
        <v>100</v>
      </c>
      <c r="U71" s="14">
        <f t="shared" si="35"/>
        <v>50</v>
      </c>
      <c r="V71">
        <f>V66+300</f>
        <v>3000</v>
      </c>
      <c r="W71">
        <v>2500</v>
      </c>
    </row>
    <row r="72" spans="1:23">
      <c r="A72" t="str">
        <f>"O&amp;R"&amp;A64&amp;"Moratorium"</f>
        <v>O&amp;RASHP + Decommissioning w/ HPWHMoratorium</v>
      </c>
      <c r="B72" s="14">
        <v>500</v>
      </c>
      <c r="C72" s="14">
        <v>250</v>
      </c>
      <c r="D72">
        <f>D69</f>
        <v>1600</v>
      </c>
      <c r="E72">
        <v>500</v>
      </c>
      <c r="G72" t="str">
        <f t="shared" si="32"/>
        <v>O&amp;RASHP + Decommissioning w/ HPWHMoratorium</v>
      </c>
      <c r="H72" s="14">
        <v>500</v>
      </c>
      <c r="I72" s="14">
        <v>250</v>
      </c>
      <c r="J72">
        <f>J69</f>
        <v>2400</v>
      </c>
      <c r="K72">
        <v>1000</v>
      </c>
      <c r="M72" t="str">
        <f t="shared" si="33"/>
        <v>O&amp;RASHP + Decommissioning w/ HPWHMoratorium</v>
      </c>
      <c r="N72" s="14">
        <v>500</v>
      </c>
      <c r="O72" s="14">
        <v>250</v>
      </c>
      <c r="P72">
        <f>P69</f>
        <v>2400</v>
      </c>
      <c r="Q72">
        <f>Q69</f>
        <v>1000</v>
      </c>
      <c r="S72" t="str">
        <f t="shared" si="34"/>
        <v>O&amp;RASHP + Decommissioning w/ HPWHMoratorium</v>
      </c>
      <c r="T72" s="14">
        <f t="shared" si="35"/>
        <v>200</v>
      </c>
      <c r="U72" s="14">
        <f t="shared" si="35"/>
        <v>100</v>
      </c>
      <c r="V72">
        <v>1800</v>
      </c>
      <c r="W72">
        <v>1000</v>
      </c>
    </row>
    <row r="73" spans="1:23">
      <c r="G73">
        <v>0</v>
      </c>
      <c r="M73">
        <v>0</v>
      </c>
      <c r="S73">
        <v>0</v>
      </c>
    </row>
    <row r="74" spans="1:23">
      <c r="A74" s="15" t="s">
        <v>93</v>
      </c>
      <c r="B74" t="s">
        <v>135</v>
      </c>
      <c r="C74" t="s">
        <v>136</v>
      </c>
      <c r="D74" t="s">
        <v>137</v>
      </c>
      <c r="E74" t="s">
        <v>138</v>
      </c>
      <c r="G74" t="s">
        <v>93</v>
      </c>
      <c r="H74" s="14" t="s">
        <v>135</v>
      </c>
      <c r="I74" s="14" t="s">
        <v>136</v>
      </c>
      <c r="J74" t="s">
        <v>137</v>
      </c>
      <c r="K74" t="s">
        <v>138</v>
      </c>
      <c r="M74" t="s">
        <v>93</v>
      </c>
      <c r="N74" s="14" t="s">
        <v>135</v>
      </c>
      <c r="O74" s="14" t="s">
        <v>136</v>
      </c>
      <c r="P74" t="s">
        <v>137</v>
      </c>
      <c r="Q74" t="s">
        <v>138</v>
      </c>
      <c r="S74" t="s">
        <v>93</v>
      </c>
      <c r="T74" s="14" t="s">
        <v>135</v>
      </c>
      <c r="U74" s="14" t="s">
        <v>136</v>
      </c>
      <c r="V74" t="s">
        <v>137</v>
      </c>
      <c r="W74" t="s">
        <v>138</v>
      </c>
    </row>
    <row r="75" spans="1:23">
      <c r="A75" t="s">
        <v>191</v>
      </c>
      <c r="B75" s="14">
        <v>800</v>
      </c>
      <c r="C75" s="14">
        <v>100</v>
      </c>
      <c r="D75" s="252">
        <f>D65</f>
        <v>1300</v>
      </c>
      <c r="E75">
        <v>500</v>
      </c>
      <c r="G75" t="s">
        <v>191</v>
      </c>
      <c r="H75" s="14">
        <v>500</v>
      </c>
      <c r="I75" s="14">
        <v>100</v>
      </c>
      <c r="J75">
        <v>1300</v>
      </c>
      <c r="K75">
        <v>500</v>
      </c>
      <c r="M75" t="s">
        <v>191</v>
      </c>
      <c r="N75" s="14">
        <v>500</v>
      </c>
      <c r="O75" s="14">
        <v>100</v>
      </c>
      <c r="P75">
        <v>1300</v>
      </c>
      <c r="Q75">
        <v>500</v>
      </c>
      <c r="S75" t="s">
        <v>191</v>
      </c>
      <c r="T75" s="14">
        <f>T5</f>
        <v>200</v>
      </c>
      <c r="U75" s="14">
        <f>U5</f>
        <v>100</v>
      </c>
      <c r="V75">
        <f>V65</f>
        <v>1000</v>
      </c>
      <c r="W75">
        <f>W65</f>
        <v>500</v>
      </c>
    </row>
    <row r="76" spans="1:23">
      <c r="A76" t="s">
        <v>192</v>
      </c>
      <c r="B76" s="14">
        <v>500</v>
      </c>
      <c r="C76" s="14">
        <v>250</v>
      </c>
      <c r="D76">
        <v>2000</v>
      </c>
      <c r="E76">
        <v>1000</v>
      </c>
      <c r="G76" t="s">
        <v>192</v>
      </c>
      <c r="H76" s="14">
        <v>500</v>
      </c>
      <c r="I76" s="14">
        <v>250</v>
      </c>
      <c r="J76">
        <v>5000</v>
      </c>
      <c r="K76">
        <v>3500</v>
      </c>
      <c r="M76" t="s">
        <v>192</v>
      </c>
      <c r="N76" s="14">
        <v>250</v>
      </c>
      <c r="O76" s="14">
        <v>125</v>
      </c>
      <c r="P76">
        <v>5000</v>
      </c>
      <c r="Q76">
        <v>3500</v>
      </c>
      <c r="S76" t="s">
        <v>192</v>
      </c>
      <c r="T76" s="14">
        <f t="shared" ref="T76:U76" si="37">T6</f>
        <v>100</v>
      </c>
      <c r="U76" s="14">
        <f t="shared" si="37"/>
        <v>50</v>
      </c>
      <c r="V76">
        <f t="shared" ref="V76:W82" si="38">V66</f>
        <v>2700</v>
      </c>
      <c r="W76">
        <f t="shared" si="38"/>
        <v>2500</v>
      </c>
    </row>
    <row r="77" spans="1:23">
      <c r="A77" t="s">
        <v>193</v>
      </c>
      <c r="B77" s="14">
        <v>500</v>
      </c>
      <c r="C77" s="14">
        <v>100</v>
      </c>
      <c r="D77">
        <v>1000</v>
      </c>
      <c r="E77">
        <v>500</v>
      </c>
      <c r="G77" t="s">
        <v>193</v>
      </c>
      <c r="H77" s="14">
        <v>500</v>
      </c>
      <c r="I77" s="14">
        <v>100</v>
      </c>
      <c r="J77">
        <v>1000</v>
      </c>
      <c r="K77">
        <v>500</v>
      </c>
      <c r="M77" t="s">
        <v>193</v>
      </c>
      <c r="N77" s="14">
        <v>500</v>
      </c>
      <c r="O77" s="14">
        <v>100</v>
      </c>
      <c r="P77">
        <v>1000</v>
      </c>
      <c r="Q77">
        <v>500</v>
      </c>
      <c r="S77" t="s">
        <v>193</v>
      </c>
      <c r="T77" s="14">
        <f t="shared" ref="T77:U77" si="39">T7</f>
        <v>500</v>
      </c>
      <c r="U77" s="14">
        <f t="shared" si="39"/>
        <v>100</v>
      </c>
      <c r="V77">
        <f t="shared" si="38"/>
        <v>1000</v>
      </c>
      <c r="W77">
        <f t="shared" si="38"/>
        <v>500</v>
      </c>
    </row>
    <row r="78" spans="1:23">
      <c r="A78" t="s">
        <v>194</v>
      </c>
      <c r="B78" s="14">
        <v>500</v>
      </c>
      <c r="C78" s="14">
        <v>100</v>
      </c>
      <c r="D78">
        <v>1000</v>
      </c>
      <c r="E78">
        <v>500</v>
      </c>
      <c r="G78" t="s">
        <v>194</v>
      </c>
      <c r="H78" s="14">
        <v>500</v>
      </c>
      <c r="I78" s="14">
        <v>100</v>
      </c>
      <c r="J78">
        <v>1000</v>
      </c>
      <c r="K78">
        <v>500</v>
      </c>
      <c r="M78" t="s">
        <v>194</v>
      </c>
      <c r="N78" s="14">
        <v>500</v>
      </c>
      <c r="O78" s="14">
        <v>100</v>
      </c>
      <c r="P78">
        <v>1000</v>
      </c>
      <c r="Q78">
        <v>500</v>
      </c>
      <c r="S78" t="s">
        <v>194</v>
      </c>
      <c r="T78" s="14">
        <f t="shared" ref="T78:U78" si="40">T8</f>
        <v>500</v>
      </c>
      <c r="U78" s="14">
        <f t="shared" si="40"/>
        <v>100</v>
      </c>
      <c r="V78">
        <f t="shared" si="38"/>
        <v>1000</v>
      </c>
      <c r="W78">
        <f t="shared" si="38"/>
        <v>500</v>
      </c>
    </row>
    <row r="79" spans="1:23">
      <c r="A79" t="s">
        <v>195</v>
      </c>
      <c r="B79" s="14">
        <v>500</v>
      </c>
      <c r="C79" s="14">
        <v>250</v>
      </c>
      <c r="D79">
        <v>1600</v>
      </c>
      <c r="E79">
        <v>500</v>
      </c>
      <c r="G79" t="s">
        <v>195</v>
      </c>
      <c r="H79" s="14">
        <v>500</v>
      </c>
      <c r="I79" s="14">
        <v>250</v>
      </c>
      <c r="J79">
        <v>2400</v>
      </c>
      <c r="K79">
        <v>1000</v>
      </c>
      <c r="M79" t="s">
        <v>195</v>
      </c>
      <c r="N79" s="14">
        <v>500</v>
      </c>
      <c r="O79" s="14">
        <v>250</v>
      </c>
      <c r="P79">
        <v>2400</v>
      </c>
      <c r="Q79">
        <v>1000</v>
      </c>
      <c r="S79" t="s">
        <v>195</v>
      </c>
      <c r="T79" s="14">
        <f t="shared" ref="T79:U79" si="41">T9</f>
        <v>200</v>
      </c>
      <c r="U79" s="14">
        <f t="shared" si="41"/>
        <v>100</v>
      </c>
      <c r="V79">
        <f t="shared" si="38"/>
        <v>1800</v>
      </c>
      <c r="W79">
        <f t="shared" si="38"/>
        <v>1000</v>
      </c>
    </row>
    <row r="80" spans="1:23">
      <c r="A80" t="s">
        <v>196</v>
      </c>
      <c r="B80" s="14">
        <v>500</v>
      </c>
      <c r="C80" s="14">
        <v>100</v>
      </c>
      <c r="D80">
        <v>1000</v>
      </c>
      <c r="E80">
        <v>500</v>
      </c>
      <c r="G80" t="s">
        <v>196</v>
      </c>
      <c r="H80" s="14">
        <v>500</v>
      </c>
      <c r="I80" s="14">
        <v>100</v>
      </c>
      <c r="J80">
        <v>1000</v>
      </c>
      <c r="K80">
        <v>500</v>
      </c>
      <c r="M80" t="s">
        <v>196</v>
      </c>
      <c r="N80" s="14">
        <v>500</v>
      </c>
      <c r="O80" s="14">
        <v>100</v>
      </c>
      <c r="P80">
        <v>1000</v>
      </c>
      <c r="Q80">
        <v>500</v>
      </c>
      <c r="S80" t="s">
        <v>196</v>
      </c>
      <c r="T80" s="14">
        <f t="shared" ref="T80:U80" si="42">T10</f>
        <v>500</v>
      </c>
      <c r="U80" s="14">
        <f t="shared" si="42"/>
        <v>100</v>
      </c>
      <c r="V80">
        <f t="shared" si="38"/>
        <v>1000</v>
      </c>
      <c r="W80">
        <f t="shared" si="38"/>
        <v>500</v>
      </c>
    </row>
    <row r="81" spans="1:23">
      <c r="A81" t="s">
        <v>197</v>
      </c>
      <c r="B81" s="14">
        <v>500</v>
      </c>
      <c r="C81" s="14">
        <v>250</v>
      </c>
      <c r="D81">
        <f>D76</f>
        <v>2000</v>
      </c>
      <c r="E81">
        <v>1000</v>
      </c>
      <c r="G81" t="s">
        <v>197</v>
      </c>
      <c r="H81" s="14">
        <v>500</v>
      </c>
      <c r="I81" s="14">
        <v>250</v>
      </c>
      <c r="J81">
        <f>J76*1.3</f>
        <v>6500</v>
      </c>
      <c r="K81">
        <v>3500</v>
      </c>
      <c r="M81" t="s">
        <v>197</v>
      </c>
      <c r="N81" s="14">
        <v>250</v>
      </c>
      <c r="O81" s="14">
        <v>125</v>
      </c>
      <c r="P81">
        <v>6500</v>
      </c>
      <c r="Q81">
        <v>3500</v>
      </c>
      <c r="S81" t="s">
        <v>197</v>
      </c>
      <c r="T81" s="14">
        <f t="shared" ref="T81:U81" si="43">T11</f>
        <v>100</v>
      </c>
      <c r="U81" s="14">
        <f t="shared" si="43"/>
        <v>50</v>
      </c>
      <c r="V81">
        <f t="shared" si="38"/>
        <v>3000</v>
      </c>
      <c r="W81">
        <f t="shared" si="38"/>
        <v>2500</v>
      </c>
    </row>
    <row r="82" spans="1:23">
      <c r="A82" t="s">
        <v>198</v>
      </c>
      <c r="B82" s="14">
        <v>500</v>
      </c>
      <c r="C82" s="14">
        <v>250</v>
      </c>
      <c r="D82">
        <f>D79</f>
        <v>1600</v>
      </c>
      <c r="E82">
        <v>500</v>
      </c>
      <c r="G82" t="s">
        <v>198</v>
      </c>
      <c r="H82" s="14">
        <v>500</v>
      </c>
      <c r="I82" s="14">
        <v>250</v>
      </c>
      <c r="J82">
        <f>J79</f>
        <v>2400</v>
      </c>
      <c r="K82">
        <v>1000</v>
      </c>
      <c r="M82" t="s">
        <v>198</v>
      </c>
      <c r="N82" s="14">
        <v>500</v>
      </c>
      <c r="O82" s="14">
        <v>250</v>
      </c>
      <c r="P82">
        <f>P79</f>
        <v>2400</v>
      </c>
      <c r="Q82">
        <f>Q79</f>
        <v>1000</v>
      </c>
      <c r="S82" t="s">
        <v>198</v>
      </c>
      <c r="T82" s="14">
        <f t="shared" ref="T82:U82" si="44">T12</f>
        <v>200</v>
      </c>
      <c r="U82" s="14">
        <f t="shared" si="44"/>
        <v>100</v>
      </c>
      <c r="V82">
        <f t="shared" si="38"/>
        <v>1800</v>
      </c>
      <c r="W82">
        <f t="shared" si="38"/>
        <v>1000</v>
      </c>
    </row>
    <row r="83" spans="1:23">
      <c r="G83">
        <v>0</v>
      </c>
      <c r="M83">
        <v>0</v>
      </c>
      <c r="S83">
        <v>0</v>
      </c>
    </row>
    <row r="84" spans="1:23">
      <c r="A84" s="15" t="s">
        <v>96</v>
      </c>
      <c r="B84" t="s">
        <v>135</v>
      </c>
      <c r="C84" t="s">
        <v>136</v>
      </c>
      <c r="D84" t="s">
        <v>137</v>
      </c>
      <c r="E84" t="s">
        <v>138</v>
      </c>
      <c r="G84" t="str">
        <f>A84</f>
        <v>ASHP + Integrated Controls w/ HPWH</v>
      </c>
      <c r="H84" s="14" t="s">
        <v>135</v>
      </c>
      <c r="I84" s="14" t="s">
        <v>136</v>
      </c>
      <c r="J84" t="s">
        <v>137</v>
      </c>
      <c r="K84" t="s">
        <v>138</v>
      </c>
      <c r="M84" t="str">
        <f>A84</f>
        <v>ASHP + Integrated Controls w/ HPWH</v>
      </c>
      <c r="N84" s="14" t="s">
        <v>135</v>
      </c>
      <c r="O84" s="14" t="s">
        <v>136</v>
      </c>
      <c r="P84" t="s">
        <v>137</v>
      </c>
      <c r="Q84" t="s">
        <v>138</v>
      </c>
      <c r="S84" t="str">
        <f>G84</f>
        <v>ASHP + Integrated Controls w/ HPWH</v>
      </c>
      <c r="T84" s="14" t="s">
        <v>135</v>
      </c>
      <c r="U84" s="14" t="s">
        <v>136</v>
      </c>
      <c r="V84" t="s">
        <v>137</v>
      </c>
      <c r="W84" t="s">
        <v>138</v>
      </c>
    </row>
    <row r="85" spans="1:23">
      <c r="A85" t="str">
        <f>'Drop Down Lists'!A4&amp;$A$84</f>
        <v>Central HudsonASHP + Integrated Controls w/ HPWH</v>
      </c>
      <c r="B85" s="14">
        <v>800</v>
      </c>
      <c r="C85" s="14">
        <v>100</v>
      </c>
      <c r="D85" s="252">
        <f>1600-300</f>
        <v>1300</v>
      </c>
      <c r="E85">
        <v>500</v>
      </c>
      <c r="G85" t="str">
        <f t="shared" ref="G85:G92" si="45">A85</f>
        <v>Central HudsonASHP + Integrated Controls w/ HPWH</v>
      </c>
      <c r="H85" s="14">
        <v>500</v>
      </c>
      <c r="I85" s="14">
        <v>100</v>
      </c>
      <c r="J85">
        <v>1300</v>
      </c>
      <c r="K85">
        <v>500</v>
      </c>
      <c r="M85" t="str">
        <f t="shared" ref="M85:M92" si="46">A85</f>
        <v>Central HudsonASHP + Integrated Controls w/ HPWH</v>
      </c>
      <c r="N85" s="14">
        <v>500</v>
      </c>
      <c r="O85" s="14">
        <v>100</v>
      </c>
      <c r="P85">
        <v>1300</v>
      </c>
      <c r="Q85">
        <v>500</v>
      </c>
      <c r="S85" t="str">
        <f t="shared" ref="S85:S92" si="47">G85</f>
        <v>Central HudsonASHP + Integrated Controls w/ HPWH</v>
      </c>
      <c r="T85" s="14">
        <f>T5</f>
        <v>200</v>
      </c>
      <c r="U85" s="14">
        <f>U5</f>
        <v>100</v>
      </c>
      <c r="V85">
        <v>500</v>
      </c>
      <c r="W85">
        <v>300</v>
      </c>
    </row>
    <row r="86" spans="1:23">
      <c r="A86" t="str">
        <f>'Drop Down Lists'!A5&amp;$A$84</f>
        <v>ConEdASHP + Integrated Controls w/ HPWH</v>
      </c>
      <c r="B86" s="14">
        <v>500</v>
      </c>
      <c r="C86" s="14">
        <v>250</v>
      </c>
      <c r="D86">
        <v>2000</v>
      </c>
      <c r="E86">
        <v>1000</v>
      </c>
      <c r="G86" t="str">
        <f t="shared" si="45"/>
        <v>ConEdASHP + Integrated Controls w/ HPWH</v>
      </c>
      <c r="H86" s="14">
        <v>500</v>
      </c>
      <c r="I86" s="14">
        <v>250</v>
      </c>
      <c r="J86">
        <v>3500</v>
      </c>
      <c r="K86">
        <v>2000</v>
      </c>
      <c r="M86" t="str">
        <f t="shared" si="46"/>
        <v>ConEdASHP + Integrated Controls w/ HPWH</v>
      </c>
      <c r="N86" s="14">
        <v>250</v>
      </c>
      <c r="O86" s="14">
        <v>125</v>
      </c>
      <c r="P86">
        <v>3500</v>
      </c>
      <c r="Q86">
        <v>2000</v>
      </c>
      <c r="S86" t="str">
        <f t="shared" si="47"/>
        <v>ConEdASHP + Integrated Controls w/ HPWH</v>
      </c>
      <c r="T86" s="14">
        <f t="shared" ref="T86:U86" si="48">T6</f>
        <v>100</v>
      </c>
      <c r="U86" s="14">
        <f t="shared" si="48"/>
        <v>50</v>
      </c>
      <c r="V86">
        <v>1000</v>
      </c>
      <c r="W86">
        <v>750</v>
      </c>
    </row>
    <row r="87" spans="1:23">
      <c r="A87" t="str">
        <f>'Drop Down Lists'!A6&amp;$A$84</f>
        <v>National GridASHP + Integrated Controls w/ HPWH</v>
      </c>
      <c r="B87" s="14">
        <v>500</v>
      </c>
      <c r="C87" s="14">
        <v>100</v>
      </c>
      <c r="D87">
        <v>1000</v>
      </c>
      <c r="E87">
        <v>500</v>
      </c>
      <c r="G87" t="str">
        <f t="shared" si="45"/>
        <v>National GridASHP + Integrated Controls w/ HPWH</v>
      </c>
      <c r="H87" s="14">
        <v>500</v>
      </c>
      <c r="I87" s="14">
        <v>100</v>
      </c>
      <c r="J87">
        <v>1000</v>
      </c>
      <c r="K87">
        <v>500</v>
      </c>
      <c r="M87" t="str">
        <f t="shared" si="46"/>
        <v>National GridASHP + Integrated Controls w/ HPWH</v>
      </c>
      <c r="N87" s="14">
        <v>500</v>
      </c>
      <c r="O87" s="14">
        <v>100</v>
      </c>
      <c r="P87">
        <v>1000</v>
      </c>
      <c r="Q87">
        <v>500</v>
      </c>
      <c r="S87" t="str">
        <f t="shared" si="47"/>
        <v>National GridASHP + Integrated Controls w/ HPWH</v>
      </c>
      <c r="T87" s="14">
        <f t="shared" ref="T87:U87" si="49">T7</f>
        <v>500</v>
      </c>
      <c r="U87" s="14">
        <f t="shared" si="49"/>
        <v>100</v>
      </c>
      <c r="V87">
        <v>1000</v>
      </c>
      <c r="W87">
        <v>500</v>
      </c>
    </row>
    <row r="88" spans="1:23">
      <c r="A88" t="str">
        <f>'Drop Down Lists'!A7&amp;$A$84</f>
        <v>NYSEGASHP + Integrated Controls w/ HPWH</v>
      </c>
      <c r="B88" s="14">
        <v>500</v>
      </c>
      <c r="C88" s="14">
        <v>100</v>
      </c>
      <c r="D88">
        <v>1000</v>
      </c>
      <c r="E88">
        <v>500</v>
      </c>
      <c r="G88" t="str">
        <f t="shared" si="45"/>
        <v>NYSEGASHP + Integrated Controls w/ HPWH</v>
      </c>
      <c r="H88" s="14">
        <v>500</v>
      </c>
      <c r="I88" s="14">
        <v>100</v>
      </c>
      <c r="J88">
        <v>1000</v>
      </c>
      <c r="K88">
        <v>500</v>
      </c>
      <c r="M88" t="str">
        <f t="shared" si="46"/>
        <v>NYSEGASHP + Integrated Controls w/ HPWH</v>
      </c>
      <c r="N88" s="14">
        <v>500</v>
      </c>
      <c r="O88" s="14">
        <v>100</v>
      </c>
      <c r="P88">
        <v>1000</v>
      </c>
      <c r="Q88">
        <v>500</v>
      </c>
      <c r="S88" t="str">
        <f t="shared" si="47"/>
        <v>NYSEGASHP + Integrated Controls w/ HPWH</v>
      </c>
      <c r="T88" s="14">
        <f t="shared" ref="T88:U88" si="50">T8</f>
        <v>500</v>
      </c>
      <c r="U88" s="14">
        <f t="shared" si="50"/>
        <v>100</v>
      </c>
      <c r="V88">
        <v>1000</v>
      </c>
      <c r="W88">
        <v>500</v>
      </c>
    </row>
    <row r="89" spans="1:23">
      <c r="A89" t="str">
        <f>'Drop Down Lists'!A8&amp;$A$84</f>
        <v>O&amp;RASHP + Integrated Controls w/ HPWH</v>
      </c>
      <c r="B89" s="14">
        <v>500</v>
      </c>
      <c r="C89" s="14">
        <v>250</v>
      </c>
      <c r="D89">
        <v>1600</v>
      </c>
      <c r="E89">
        <v>500</v>
      </c>
      <c r="G89" t="str">
        <f t="shared" si="45"/>
        <v>O&amp;RASHP + Integrated Controls w/ HPWH</v>
      </c>
      <c r="H89" s="14">
        <v>500</v>
      </c>
      <c r="I89" s="14">
        <v>250</v>
      </c>
      <c r="J89">
        <v>2400</v>
      </c>
      <c r="K89">
        <v>1000</v>
      </c>
      <c r="M89" t="str">
        <f t="shared" si="46"/>
        <v>O&amp;RASHP + Integrated Controls w/ HPWH</v>
      </c>
      <c r="N89" s="14">
        <v>500</v>
      </c>
      <c r="O89" s="14">
        <v>250</v>
      </c>
      <c r="P89">
        <v>2400</v>
      </c>
      <c r="Q89">
        <v>1000</v>
      </c>
      <c r="S89" t="str">
        <f t="shared" si="47"/>
        <v>O&amp;RASHP + Integrated Controls w/ HPWH</v>
      </c>
      <c r="T89" s="14">
        <f t="shared" ref="T89:U89" si="51">T9</f>
        <v>200</v>
      </c>
      <c r="U89" s="14">
        <f t="shared" si="51"/>
        <v>100</v>
      </c>
      <c r="V89">
        <v>1200</v>
      </c>
      <c r="W89">
        <v>750</v>
      </c>
    </row>
    <row r="90" spans="1:23">
      <c r="A90" t="str">
        <f>'Drop Down Lists'!A9&amp;$A$84</f>
        <v>RGEASHP + Integrated Controls w/ HPWH</v>
      </c>
      <c r="B90" s="14">
        <v>500</v>
      </c>
      <c r="C90" s="14">
        <v>100</v>
      </c>
      <c r="D90">
        <v>1000</v>
      </c>
      <c r="E90">
        <v>500</v>
      </c>
      <c r="G90" t="str">
        <f t="shared" si="45"/>
        <v>RGEASHP + Integrated Controls w/ HPWH</v>
      </c>
      <c r="H90" s="14">
        <v>500</v>
      </c>
      <c r="I90" s="14">
        <v>100</v>
      </c>
      <c r="J90">
        <v>1000</v>
      </c>
      <c r="K90">
        <v>500</v>
      </c>
      <c r="M90" t="str">
        <f t="shared" si="46"/>
        <v>RGEASHP + Integrated Controls w/ HPWH</v>
      </c>
      <c r="N90" s="14">
        <v>500</v>
      </c>
      <c r="O90" s="14">
        <v>100</v>
      </c>
      <c r="P90">
        <v>1000</v>
      </c>
      <c r="Q90">
        <v>500</v>
      </c>
      <c r="S90" t="str">
        <f t="shared" si="47"/>
        <v>RGEASHP + Integrated Controls w/ HPWH</v>
      </c>
      <c r="T90" s="14">
        <f t="shared" ref="T90:U90" si="52">T10</f>
        <v>500</v>
      </c>
      <c r="U90" s="14">
        <f t="shared" si="52"/>
        <v>100</v>
      </c>
      <c r="V90">
        <v>1000</v>
      </c>
      <c r="W90">
        <v>500</v>
      </c>
    </row>
    <row r="91" spans="1:23" s="21" customFormat="1">
      <c r="A91" s="21" t="str">
        <f>"ConEd"&amp;A84&amp;"Moratorium"</f>
        <v>ConEdASHP + Integrated Controls w/ HPWHMoratorium</v>
      </c>
      <c r="B91" s="197">
        <v>500</v>
      </c>
      <c r="C91" s="197">
        <v>250</v>
      </c>
      <c r="D91" s="21">
        <f>D86</f>
        <v>2000</v>
      </c>
      <c r="E91" s="21">
        <v>1000</v>
      </c>
      <c r="G91" s="21" t="str">
        <f t="shared" si="45"/>
        <v>ConEdASHP + Integrated Controls w/ HPWHMoratorium</v>
      </c>
      <c r="H91" s="197">
        <v>500</v>
      </c>
      <c r="I91" s="197">
        <v>250</v>
      </c>
      <c r="J91" s="21">
        <v>4500</v>
      </c>
      <c r="K91" s="21">
        <v>2000</v>
      </c>
      <c r="M91" s="21" t="str">
        <f t="shared" si="46"/>
        <v>ConEdASHP + Integrated Controls w/ HPWHMoratorium</v>
      </c>
      <c r="N91" s="197">
        <v>250</v>
      </c>
      <c r="O91" s="197">
        <v>125</v>
      </c>
      <c r="P91" s="21">
        <f>4500</f>
        <v>4500</v>
      </c>
      <c r="Q91" s="21">
        <v>2000</v>
      </c>
      <c r="S91" s="21" t="str">
        <f t="shared" si="47"/>
        <v>ConEdASHP + Integrated Controls w/ HPWHMoratorium</v>
      </c>
      <c r="T91" s="14">
        <f t="shared" ref="T91:U91" si="53">T11</f>
        <v>100</v>
      </c>
      <c r="U91" s="14">
        <f t="shared" si="53"/>
        <v>50</v>
      </c>
      <c r="V91" s="21">
        <v>1250</v>
      </c>
      <c r="W91" s="21">
        <v>750</v>
      </c>
    </row>
    <row r="92" spans="1:23">
      <c r="A92" t="str">
        <f>"O&amp;R"&amp;A84&amp;"Moratorium"</f>
        <v>O&amp;RASHP + Integrated Controls w/ HPWHMoratorium</v>
      </c>
      <c r="B92" s="14">
        <v>500</v>
      </c>
      <c r="C92" s="14">
        <v>250</v>
      </c>
      <c r="D92">
        <f>D89</f>
        <v>1600</v>
      </c>
      <c r="E92">
        <v>500</v>
      </c>
      <c r="G92" t="str">
        <f t="shared" si="45"/>
        <v>O&amp;RASHP + Integrated Controls w/ HPWHMoratorium</v>
      </c>
      <c r="H92" s="14">
        <v>500</v>
      </c>
      <c r="I92" s="14">
        <v>250</v>
      </c>
      <c r="J92">
        <v>2400</v>
      </c>
      <c r="K92">
        <v>1000</v>
      </c>
      <c r="M92" t="str">
        <f t="shared" si="46"/>
        <v>O&amp;RASHP + Integrated Controls w/ HPWHMoratorium</v>
      </c>
      <c r="N92" s="14">
        <v>500</v>
      </c>
      <c r="O92" s="14">
        <v>250</v>
      </c>
      <c r="P92">
        <v>2400</v>
      </c>
      <c r="Q92">
        <v>1000</v>
      </c>
      <c r="S92" t="str">
        <f t="shared" si="47"/>
        <v>O&amp;RASHP + Integrated Controls w/ HPWHMoratorium</v>
      </c>
      <c r="T92" s="14">
        <f t="shared" ref="T92:U92" si="54">T12</f>
        <v>200</v>
      </c>
      <c r="U92" s="14">
        <f t="shared" si="54"/>
        <v>100</v>
      </c>
      <c r="V92">
        <v>1200</v>
      </c>
      <c r="W92">
        <v>750</v>
      </c>
    </row>
    <row r="93" spans="1:23">
      <c r="G93">
        <v>0</v>
      </c>
      <c r="M93">
        <v>0</v>
      </c>
      <c r="S93">
        <v>0</v>
      </c>
    </row>
    <row r="94" spans="1:23">
      <c r="A94" s="15" t="s">
        <v>94</v>
      </c>
      <c r="B94" t="s">
        <v>135</v>
      </c>
      <c r="C94" t="s">
        <v>136</v>
      </c>
      <c r="D94" t="s">
        <v>137</v>
      </c>
      <c r="E94" t="s">
        <v>138</v>
      </c>
      <c r="G94" t="s">
        <v>94</v>
      </c>
      <c r="H94" s="14" t="s">
        <v>135</v>
      </c>
      <c r="I94" s="14" t="s">
        <v>136</v>
      </c>
      <c r="J94" t="s">
        <v>137</v>
      </c>
      <c r="K94" t="s">
        <v>138</v>
      </c>
      <c r="M94" t="s">
        <v>94</v>
      </c>
      <c r="N94" s="14" t="s">
        <v>135</v>
      </c>
      <c r="O94" s="14" t="s">
        <v>136</v>
      </c>
      <c r="P94" t="s">
        <v>137</v>
      </c>
      <c r="Q94" t="s">
        <v>138</v>
      </c>
      <c r="S94" t="s">
        <v>94</v>
      </c>
      <c r="T94" s="14" t="s">
        <v>135</v>
      </c>
      <c r="U94" s="14" t="s">
        <v>136</v>
      </c>
      <c r="V94" t="s">
        <v>137</v>
      </c>
      <c r="W94" t="s">
        <v>138</v>
      </c>
    </row>
    <row r="95" spans="1:23">
      <c r="A95" t="s">
        <v>199</v>
      </c>
      <c r="B95" s="14">
        <v>800</v>
      </c>
      <c r="C95" s="14">
        <v>100</v>
      </c>
      <c r="D95" s="252">
        <f>D85</f>
        <v>1300</v>
      </c>
      <c r="E95">
        <v>500</v>
      </c>
      <c r="G95" t="s">
        <v>199</v>
      </c>
      <c r="H95" s="14">
        <v>500</v>
      </c>
      <c r="I95" s="14">
        <v>100</v>
      </c>
      <c r="J95">
        <v>1300</v>
      </c>
      <c r="K95">
        <v>500</v>
      </c>
      <c r="M95" t="s">
        <v>199</v>
      </c>
      <c r="N95" s="14">
        <v>500</v>
      </c>
      <c r="O95" s="14">
        <v>100</v>
      </c>
      <c r="P95">
        <v>1300</v>
      </c>
      <c r="Q95">
        <v>500</v>
      </c>
      <c r="S95" t="s">
        <v>199</v>
      </c>
      <c r="T95" s="14">
        <f>T85</f>
        <v>200</v>
      </c>
      <c r="U95" s="14">
        <f t="shared" ref="U95:W95" si="55">U85</f>
        <v>100</v>
      </c>
      <c r="V95" s="14">
        <f t="shared" si="55"/>
        <v>500</v>
      </c>
      <c r="W95" s="14">
        <f t="shared" si="55"/>
        <v>300</v>
      </c>
    </row>
    <row r="96" spans="1:23">
      <c r="A96" t="s">
        <v>200</v>
      </c>
      <c r="B96" s="14">
        <v>500</v>
      </c>
      <c r="C96" s="14">
        <v>250</v>
      </c>
      <c r="D96">
        <v>2000</v>
      </c>
      <c r="E96">
        <v>1000</v>
      </c>
      <c r="G96" t="s">
        <v>200</v>
      </c>
      <c r="H96" s="14">
        <v>500</v>
      </c>
      <c r="I96" s="14">
        <v>250</v>
      </c>
      <c r="J96">
        <v>3500</v>
      </c>
      <c r="K96">
        <v>2000</v>
      </c>
      <c r="M96" t="s">
        <v>200</v>
      </c>
      <c r="N96" s="14">
        <v>250</v>
      </c>
      <c r="O96" s="14">
        <v>125</v>
      </c>
      <c r="P96">
        <v>3500</v>
      </c>
      <c r="Q96">
        <v>2000</v>
      </c>
      <c r="S96" t="s">
        <v>200</v>
      </c>
      <c r="T96" s="14">
        <f t="shared" ref="T96:W96" si="56">T86</f>
        <v>100</v>
      </c>
      <c r="U96" s="14">
        <f t="shared" si="56"/>
        <v>50</v>
      </c>
      <c r="V96" s="14">
        <f t="shared" si="56"/>
        <v>1000</v>
      </c>
      <c r="W96" s="14">
        <f t="shared" si="56"/>
        <v>750</v>
      </c>
    </row>
    <row r="97" spans="1:23">
      <c r="A97" t="s">
        <v>201</v>
      </c>
      <c r="B97" s="14">
        <v>500</v>
      </c>
      <c r="C97" s="14">
        <v>100</v>
      </c>
      <c r="D97">
        <v>1000</v>
      </c>
      <c r="E97">
        <v>500</v>
      </c>
      <c r="G97" t="s">
        <v>201</v>
      </c>
      <c r="H97" s="14">
        <v>500</v>
      </c>
      <c r="I97" s="14">
        <v>100</v>
      </c>
      <c r="J97">
        <v>1000</v>
      </c>
      <c r="K97">
        <v>500</v>
      </c>
      <c r="M97" t="s">
        <v>201</v>
      </c>
      <c r="N97" s="14">
        <v>500</v>
      </c>
      <c r="O97" s="14">
        <v>100</v>
      </c>
      <c r="P97">
        <v>1000</v>
      </c>
      <c r="Q97">
        <v>500</v>
      </c>
      <c r="S97" t="s">
        <v>201</v>
      </c>
      <c r="T97" s="14">
        <f t="shared" ref="T97:W97" si="57">T87</f>
        <v>500</v>
      </c>
      <c r="U97" s="14">
        <f t="shared" si="57"/>
        <v>100</v>
      </c>
      <c r="V97" s="14">
        <f t="shared" si="57"/>
        <v>1000</v>
      </c>
      <c r="W97" s="14">
        <f t="shared" si="57"/>
        <v>500</v>
      </c>
    </row>
    <row r="98" spans="1:23">
      <c r="A98" t="s">
        <v>202</v>
      </c>
      <c r="B98" s="14">
        <v>500</v>
      </c>
      <c r="C98" s="14">
        <v>100</v>
      </c>
      <c r="D98">
        <v>1000</v>
      </c>
      <c r="E98">
        <v>500</v>
      </c>
      <c r="G98" t="s">
        <v>202</v>
      </c>
      <c r="H98" s="14">
        <v>500</v>
      </c>
      <c r="I98" s="14">
        <v>100</v>
      </c>
      <c r="J98">
        <v>1000</v>
      </c>
      <c r="K98">
        <v>500</v>
      </c>
      <c r="M98" t="s">
        <v>202</v>
      </c>
      <c r="N98" s="14">
        <v>500</v>
      </c>
      <c r="O98" s="14">
        <v>100</v>
      </c>
      <c r="P98">
        <v>1000</v>
      </c>
      <c r="Q98">
        <v>500</v>
      </c>
      <c r="S98" t="s">
        <v>202</v>
      </c>
      <c r="T98" s="14">
        <f t="shared" ref="T98:W98" si="58">T88</f>
        <v>500</v>
      </c>
      <c r="U98" s="14">
        <f t="shared" si="58"/>
        <v>100</v>
      </c>
      <c r="V98" s="14">
        <f t="shared" si="58"/>
        <v>1000</v>
      </c>
      <c r="W98" s="14">
        <f t="shared" si="58"/>
        <v>500</v>
      </c>
    </row>
    <row r="99" spans="1:23">
      <c r="A99" t="s">
        <v>203</v>
      </c>
      <c r="B99" s="14">
        <v>500</v>
      </c>
      <c r="C99" s="14">
        <v>250</v>
      </c>
      <c r="D99">
        <v>1600</v>
      </c>
      <c r="E99">
        <v>500</v>
      </c>
      <c r="G99" t="s">
        <v>203</v>
      </c>
      <c r="H99" s="14">
        <v>500</v>
      </c>
      <c r="I99" s="14">
        <v>250</v>
      </c>
      <c r="J99">
        <v>2400</v>
      </c>
      <c r="K99">
        <v>1000</v>
      </c>
      <c r="M99" t="s">
        <v>203</v>
      </c>
      <c r="N99" s="14">
        <v>500</v>
      </c>
      <c r="O99" s="14">
        <v>250</v>
      </c>
      <c r="P99">
        <v>2400</v>
      </c>
      <c r="Q99">
        <v>1000</v>
      </c>
      <c r="S99" t="s">
        <v>203</v>
      </c>
      <c r="T99" s="14">
        <f t="shared" ref="T99:W99" si="59">T89</f>
        <v>200</v>
      </c>
      <c r="U99" s="14">
        <f t="shared" si="59"/>
        <v>100</v>
      </c>
      <c r="V99" s="14">
        <f t="shared" si="59"/>
        <v>1200</v>
      </c>
      <c r="W99" s="14">
        <f t="shared" si="59"/>
        <v>750</v>
      </c>
    </row>
    <row r="100" spans="1:23">
      <c r="A100" t="s">
        <v>204</v>
      </c>
      <c r="B100" s="14">
        <v>500</v>
      </c>
      <c r="C100" s="14">
        <v>100</v>
      </c>
      <c r="D100">
        <v>1000</v>
      </c>
      <c r="E100">
        <v>500</v>
      </c>
      <c r="G100" t="s">
        <v>204</v>
      </c>
      <c r="H100" s="14">
        <v>500</v>
      </c>
      <c r="I100" s="14">
        <v>100</v>
      </c>
      <c r="J100">
        <v>1000</v>
      </c>
      <c r="K100">
        <v>500</v>
      </c>
      <c r="M100" t="s">
        <v>204</v>
      </c>
      <c r="N100" s="14">
        <v>500</v>
      </c>
      <c r="O100" s="14">
        <v>100</v>
      </c>
      <c r="P100">
        <v>1000</v>
      </c>
      <c r="Q100">
        <v>500</v>
      </c>
      <c r="S100" t="s">
        <v>204</v>
      </c>
      <c r="T100" s="14">
        <f t="shared" ref="T100:W100" si="60">T90</f>
        <v>500</v>
      </c>
      <c r="U100" s="14">
        <f t="shared" si="60"/>
        <v>100</v>
      </c>
      <c r="V100" s="14">
        <f t="shared" si="60"/>
        <v>1000</v>
      </c>
      <c r="W100" s="14">
        <f t="shared" si="60"/>
        <v>500</v>
      </c>
    </row>
    <row r="101" spans="1:23" s="21" customFormat="1">
      <c r="A101" s="21" t="s">
        <v>205</v>
      </c>
      <c r="B101" s="197">
        <v>500</v>
      </c>
      <c r="C101" s="197">
        <v>250</v>
      </c>
      <c r="D101" s="21">
        <f>D96</f>
        <v>2000</v>
      </c>
      <c r="E101" s="21">
        <v>1000</v>
      </c>
      <c r="G101" s="21" t="s">
        <v>205</v>
      </c>
      <c r="H101" s="197">
        <v>500</v>
      </c>
      <c r="I101" s="197">
        <v>250</v>
      </c>
      <c r="J101" s="21">
        <v>4500</v>
      </c>
      <c r="K101" s="21">
        <v>2000</v>
      </c>
      <c r="M101" s="21" t="s">
        <v>205</v>
      </c>
      <c r="N101" s="197">
        <v>250</v>
      </c>
      <c r="O101" s="197">
        <v>125</v>
      </c>
      <c r="P101" s="21">
        <v>4500</v>
      </c>
      <c r="Q101" s="21">
        <v>2000</v>
      </c>
      <c r="S101" s="21" t="s">
        <v>205</v>
      </c>
      <c r="T101" s="14">
        <f t="shared" ref="T101:W101" si="61">T91</f>
        <v>100</v>
      </c>
      <c r="U101" s="14">
        <f t="shared" si="61"/>
        <v>50</v>
      </c>
      <c r="V101" s="14">
        <f t="shared" si="61"/>
        <v>1250</v>
      </c>
      <c r="W101" s="14">
        <f t="shared" si="61"/>
        <v>750</v>
      </c>
    </row>
    <row r="102" spans="1:23">
      <c r="A102" t="s">
        <v>206</v>
      </c>
      <c r="B102" s="14">
        <v>500</v>
      </c>
      <c r="C102" s="14">
        <v>250</v>
      </c>
      <c r="D102">
        <f>D99</f>
        <v>1600</v>
      </c>
      <c r="E102">
        <v>500</v>
      </c>
      <c r="G102" t="s">
        <v>206</v>
      </c>
      <c r="H102" s="14">
        <v>500</v>
      </c>
      <c r="I102" s="14">
        <v>250</v>
      </c>
      <c r="J102">
        <v>2400</v>
      </c>
      <c r="K102">
        <v>1000</v>
      </c>
      <c r="M102" t="s">
        <v>206</v>
      </c>
      <c r="N102" s="14">
        <v>500</v>
      </c>
      <c r="O102" s="14">
        <v>250</v>
      </c>
      <c r="P102">
        <v>2400</v>
      </c>
      <c r="Q102">
        <v>1000</v>
      </c>
      <c r="S102" t="s">
        <v>206</v>
      </c>
      <c r="T102" s="14">
        <f t="shared" ref="T102:W102" si="62">T92</f>
        <v>200</v>
      </c>
      <c r="U102" s="14">
        <f t="shared" si="62"/>
        <v>100</v>
      </c>
      <c r="V102" s="14">
        <f t="shared" si="62"/>
        <v>1200</v>
      </c>
      <c r="W102" s="14">
        <f t="shared" si="62"/>
        <v>750</v>
      </c>
    </row>
    <row r="103" spans="1:23">
      <c r="B103" s="14"/>
      <c r="C103" s="14"/>
      <c r="H103" s="14"/>
      <c r="I103" s="14"/>
      <c r="N103" s="14"/>
      <c r="O103" s="14"/>
      <c r="T103" s="14"/>
      <c r="U103" s="14"/>
    </row>
    <row r="104" spans="1:23">
      <c r="A104" s="15" t="s">
        <v>99</v>
      </c>
      <c r="B104" t="s">
        <v>135</v>
      </c>
      <c r="C104" t="s">
        <v>147</v>
      </c>
      <c r="D104" t="s">
        <v>148</v>
      </c>
      <c r="E104" t="s">
        <v>147</v>
      </c>
      <c r="G104" t="s">
        <v>99</v>
      </c>
      <c r="H104" t="s">
        <v>135</v>
      </c>
      <c r="I104" t="s">
        <v>147</v>
      </c>
      <c r="J104" t="s">
        <v>148</v>
      </c>
      <c r="K104" t="s">
        <v>147</v>
      </c>
      <c r="M104" t="s">
        <v>99</v>
      </c>
      <c r="N104" t="s">
        <v>135</v>
      </c>
      <c r="O104" t="s">
        <v>147</v>
      </c>
      <c r="P104" t="s">
        <v>148</v>
      </c>
      <c r="Q104" t="s">
        <v>147</v>
      </c>
      <c r="S104" t="s">
        <v>99</v>
      </c>
      <c r="T104" t="s">
        <v>135</v>
      </c>
      <c r="U104" t="s">
        <v>147</v>
      </c>
      <c r="V104" t="s">
        <v>148</v>
      </c>
      <c r="W104" t="s">
        <v>147</v>
      </c>
    </row>
    <row r="105" spans="1:23">
      <c r="A105" t="str">
        <f>'Drop Down Lists'!A4&amp;$A$104</f>
        <v>Central HudsonGSHP + HPWH</v>
      </c>
      <c r="B105" s="14" t="s">
        <v>149</v>
      </c>
      <c r="C105" s="14" t="s">
        <v>149</v>
      </c>
      <c r="D105">
        <v>2000</v>
      </c>
      <c r="E105">
        <v>500</v>
      </c>
      <c r="G105" t="s">
        <v>207</v>
      </c>
      <c r="H105" s="14" t="s">
        <v>149</v>
      </c>
      <c r="I105" s="14" t="s">
        <v>149</v>
      </c>
      <c r="J105">
        <v>2000</v>
      </c>
      <c r="K105">
        <v>500</v>
      </c>
      <c r="M105" t="s">
        <v>207</v>
      </c>
      <c r="N105" s="14" t="s">
        <v>149</v>
      </c>
      <c r="O105" s="14" t="s">
        <v>149</v>
      </c>
      <c r="P105">
        <v>2000</v>
      </c>
      <c r="Q105">
        <v>500</v>
      </c>
      <c r="S105" t="s">
        <v>207</v>
      </c>
      <c r="T105" s="14" t="s">
        <v>149</v>
      </c>
      <c r="U105" s="14" t="s">
        <v>149</v>
      </c>
      <c r="V105">
        <f>V15</f>
        <v>2000</v>
      </c>
      <c r="W105">
        <f>W15</f>
        <v>500</v>
      </c>
    </row>
    <row r="106" spans="1:23">
      <c r="A106" t="str">
        <f>'Drop Down Lists'!A5&amp;$A$104</f>
        <v>ConEdGSHP + HPWH</v>
      </c>
      <c r="B106" s="14" t="s">
        <v>149</v>
      </c>
      <c r="C106" s="14" t="s">
        <v>149</v>
      </c>
      <c r="D106">
        <v>2850</v>
      </c>
      <c r="E106">
        <v>500</v>
      </c>
      <c r="G106" t="s">
        <v>208</v>
      </c>
      <c r="H106" s="14" t="s">
        <v>149</v>
      </c>
      <c r="I106" s="14" t="s">
        <v>149</v>
      </c>
      <c r="J106">
        <v>5000</v>
      </c>
      <c r="K106">
        <v>500</v>
      </c>
      <c r="M106" t="s">
        <v>208</v>
      </c>
      <c r="N106" s="14" t="s">
        <v>149</v>
      </c>
      <c r="O106" s="14" t="s">
        <v>149</v>
      </c>
      <c r="P106">
        <v>5000</v>
      </c>
      <c r="Q106">
        <v>500</v>
      </c>
      <c r="S106" t="s">
        <v>208</v>
      </c>
      <c r="T106" s="14" t="s">
        <v>149</v>
      </c>
      <c r="U106" s="14" t="s">
        <v>149</v>
      </c>
      <c r="V106">
        <f t="shared" ref="V106:W106" si="63">V16</f>
        <v>5000</v>
      </c>
      <c r="W106">
        <f t="shared" si="63"/>
        <v>500</v>
      </c>
    </row>
    <row r="107" spans="1:23">
      <c r="A107" t="str">
        <f>'Drop Down Lists'!A6&amp;$A$104</f>
        <v>National GridGSHP + HPWH</v>
      </c>
      <c r="B107" s="14" t="s">
        <v>149</v>
      </c>
      <c r="C107" s="14" t="s">
        <v>149</v>
      </c>
      <c r="D107">
        <v>1500</v>
      </c>
      <c r="E107">
        <v>500</v>
      </c>
      <c r="G107" t="s">
        <v>209</v>
      </c>
      <c r="H107" s="14" t="s">
        <v>149</v>
      </c>
      <c r="I107" s="14" t="s">
        <v>149</v>
      </c>
      <c r="J107">
        <v>1500</v>
      </c>
      <c r="K107">
        <v>500</v>
      </c>
      <c r="M107" t="s">
        <v>209</v>
      </c>
      <c r="N107" s="14" t="s">
        <v>149</v>
      </c>
      <c r="O107" s="14" t="s">
        <v>149</v>
      </c>
      <c r="P107">
        <v>1500</v>
      </c>
      <c r="Q107">
        <v>500</v>
      </c>
      <c r="S107" t="s">
        <v>209</v>
      </c>
      <c r="T107" s="14" t="s">
        <v>149</v>
      </c>
      <c r="U107" s="14" t="s">
        <v>149</v>
      </c>
      <c r="V107">
        <f t="shared" ref="V107:W107" si="64">V17</f>
        <v>1500</v>
      </c>
      <c r="W107">
        <f t="shared" si="64"/>
        <v>500</v>
      </c>
    </row>
    <row r="108" spans="1:23">
      <c r="A108" t="str">
        <f>'Drop Down Lists'!A7&amp;$A$104</f>
        <v>NYSEGGSHP + HPWH</v>
      </c>
      <c r="B108" s="14" t="s">
        <v>149</v>
      </c>
      <c r="C108" s="14" t="s">
        <v>149</v>
      </c>
      <c r="D108">
        <v>1500</v>
      </c>
      <c r="E108">
        <v>500</v>
      </c>
      <c r="G108" t="s">
        <v>210</v>
      </c>
      <c r="H108" s="14" t="s">
        <v>149</v>
      </c>
      <c r="I108" s="14" t="s">
        <v>149</v>
      </c>
      <c r="J108">
        <v>1500</v>
      </c>
      <c r="K108">
        <v>500</v>
      </c>
      <c r="M108" t="s">
        <v>210</v>
      </c>
      <c r="N108" s="14" t="s">
        <v>149</v>
      </c>
      <c r="O108" s="14" t="s">
        <v>149</v>
      </c>
      <c r="P108">
        <v>1500</v>
      </c>
      <c r="Q108">
        <v>500</v>
      </c>
      <c r="S108" t="s">
        <v>210</v>
      </c>
      <c r="T108" s="14" t="s">
        <v>149</v>
      </c>
      <c r="U108" s="14" t="s">
        <v>149</v>
      </c>
      <c r="V108">
        <f t="shared" ref="V108:W108" si="65">V18</f>
        <v>1500</v>
      </c>
      <c r="W108">
        <f t="shared" si="65"/>
        <v>500</v>
      </c>
    </row>
    <row r="109" spans="1:23">
      <c r="A109" t="str">
        <f>'Drop Down Lists'!A8&amp;$A$104</f>
        <v>O&amp;RGSHP + HPWH</v>
      </c>
      <c r="B109" s="14" t="s">
        <v>149</v>
      </c>
      <c r="C109" s="14" t="s">
        <v>149</v>
      </c>
      <c r="D109">
        <v>2000</v>
      </c>
      <c r="E109">
        <v>500</v>
      </c>
      <c r="G109" t="s">
        <v>211</v>
      </c>
      <c r="H109" s="14" t="s">
        <v>149</v>
      </c>
      <c r="I109" s="14" t="s">
        <v>149</v>
      </c>
      <c r="J109">
        <v>2000</v>
      </c>
      <c r="K109">
        <v>500</v>
      </c>
      <c r="M109" t="s">
        <v>211</v>
      </c>
      <c r="N109" s="14" t="s">
        <v>149</v>
      </c>
      <c r="O109" s="14" t="s">
        <v>149</v>
      </c>
      <c r="P109">
        <v>2000</v>
      </c>
      <c r="Q109">
        <v>500</v>
      </c>
      <c r="S109" t="s">
        <v>211</v>
      </c>
      <c r="T109" s="14" t="s">
        <v>149</v>
      </c>
      <c r="U109" s="14" t="s">
        <v>149</v>
      </c>
      <c r="V109">
        <f t="shared" ref="V109:W109" si="66">V19</f>
        <v>2000</v>
      </c>
      <c r="W109">
        <f t="shared" si="66"/>
        <v>500</v>
      </c>
    </row>
    <row r="110" spans="1:23">
      <c r="A110" t="str">
        <f>'Drop Down Lists'!A9&amp;$A$104</f>
        <v>RGEGSHP + HPWH</v>
      </c>
      <c r="B110" s="14" t="s">
        <v>149</v>
      </c>
      <c r="C110" s="14" t="s">
        <v>149</v>
      </c>
      <c r="D110">
        <v>1500</v>
      </c>
      <c r="E110">
        <v>500</v>
      </c>
      <c r="G110" t="s">
        <v>212</v>
      </c>
      <c r="H110" s="14" t="s">
        <v>149</v>
      </c>
      <c r="I110" s="14" t="s">
        <v>149</v>
      </c>
      <c r="J110">
        <v>1500</v>
      </c>
      <c r="K110">
        <v>500</v>
      </c>
      <c r="M110" t="s">
        <v>212</v>
      </c>
      <c r="N110" s="14" t="s">
        <v>149</v>
      </c>
      <c r="O110" s="14" t="s">
        <v>149</v>
      </c>
      <c r="P110">
        <v>1500</v>
      </c>
      <c r="Q110">
        <v>500</v>
      </c>
      <c r="S110" t="s">
        <v>212</v>
      </c>
      <c r="T110" s="14" t="s">
        <v>149</v>
      </c>
      <c r="U110" s="14" t="s">
        <v>149</v>
      </c>
      <c r="V110">
        <f t="shared" ref="V110:W110" si="67">V20</f>
        <v>1500</v>
      </c>
      <c r="W110">
        <f t="shared" si="67"/>
        <v>500</v>
      </c>
    </row>
    <row r="111" spans="1:23">
      <c r="A111" t="s">
        <v>213</v>
      </c>
      <c r="B111" s="14" t="s">
        <v>149</v>
      </c>
      <c r="C111" s="14" t="s">
        <v>149</v>
      </c>
      <c r="D111">
        <f>D106</f>
        <v>2850</v>
      </c>
      <c r="E111">
        <v>500</v>
      </c>
      <c r="G111" t="s">
        <v>213</v>
      </c>
      <c r="H111" s="14" t="s">
        <v>149</v>
      </c>
      <c r="I111" s="14" t="s">
        <v>149</v>
      </c>
      <c r="J111">
        <f>J106+1500</f>
        <v>6500</v>
      </c>
      <c r="K111">
        <v>500</v>
      </c>
      <c r="M111" t="s">
        <v>213</v>
      </c>
      <c r="N111" s="14" t="s">
        <v>149</v>
      </c>
      <c r="O111" s="14" t="s">
        <v>149</v>
      </c>
      <c r="P111">
        <f>P106+1500</f>
        <v>6500</v>
      </c>
      <c r="Q111">
        <v>500</v>
      </c>
      <c r="S111" t="s">
        <v>213</v>
      </c>
      <c r="T111" s="14" t="s">
        <v>149</v>
      </c>
      <c r="U111" s="14" t="s">
        <v>149</v>
      </c>
      <c r="V111">
        <f t="shared" ref="V111:W111" si="68">V21</f>
        <v>6500</v>
      </c>
      <c r="W111">
        <f t="shared" si="68"/>
        <v>500</v>
      </c>
    </row>
    <row r="112" spans="1:23">
      <c r="A112" t="s">
        <v>214</v>
      </c>
      <c r="B112" s="14" t="s">
        <v>149</v>
      </c>
      <c r="C112" s="14" t="s">
        <v>149</v>
      </c>
      <c r="D112">
        <f>D109</f>
        <v>2000</v>
      </c>
      <c r="E112">
        <v>500</v>
      </c>
      <c r="G112" t="s">
        <v>214</v>
      </c>
      <c r="H112" s="14" t="s">
        <v>149</v>
      </c>
      <c r="I112" s="14" t="s">
        <v>149</v>
      </c>
      <c r="J112">
        <f>J109</f>
        <v>2000</v>
      </c>
      <c r="K112">
        <v>500</v>
      </c>
      <c r="M112" t="s">
        <v>214</v>
      </c>
      <c r="N112" s="14" t="s">
        <v>149</v>
      </c>
      <c r="O112" s="14" t="s">
        <v>149</v>
      </c>
      <c r="P112">
        <f>P109</f>
        <v>2000</v>
      </c>
      <c r="Q112">
        <v>500</v>
      </c>
      <c r="S112" t="s">
        <v>214</v>
      </c>
      <c r="T112" s="14" t="s">
        <v>149</v>
      </c>
      <c r="U112" s="14" t="s">
        <v>149</v>
      </c>
      <c r="V112">
        <f t="shared" ref="V112:W112" si="69">V22</f>
        <v>2000</v>
      </c>
      <c r="W112">
        <f t="shared" si="69"/>
        <v>500</v>
      </c>
    </row>
    <row r="113" spans="1:23">
      <c r="G113">
        <v>0</v>
      </c>
      <c r="M113">
        <v>0</v>
      </c>
      <c r="S113">
        <v>0</v>
      </c>
    </row>
    <row r="114" spans="1:23">
      <c r="A114" s="15" t="s">
        <v>98</v>
      </c>
      <c r="B114" t="s">
        <v>135</v>
      </c>
      <c r="C114" t="s">
        <v>147</v>
      </c>
      <c r="D114" t="s">
        <v>148</v>
      </c>
      <c r="E114" t="s">
        <v>147</v>
      </c>
      <c r="G114" t="s">
        <v>98</v>
      </c>
      <c r="H114" t="s">
        <v>135</v>
      </c>
      <c r="I114" t="s">
        <v>147</v>
      </c>
      <c r="J114" t="s">
        <v>148</v>
      </c>
      <c r="K114" t="s">
        <v>147</v>
      </c>
      <c r="M114" t="s">
        <v>98</v>
      </c>
      <c r="N114" t="s">
        <v>135</v>
      </c>
      <c r="O114" t="s">
        <v>147</v>
      </c>
      <c r="P114" t="s">
        <v>148</v>
      </c>
      <c r="Q114" t="s">
        <v>147</v>
      </c>
      <c r="S114" t="s">
        <v>98</v>
      </c>
      <c r="T114" t="s">
        <v>135</v>
      </c>
      <c r="U114" t="s">
        <v>147</v>
      </c>
      <c r="V114" t="s">
        <v>148</v>
      </c>
      <c r="W114" t="s">
        <v>147</v>
      </c>
    </row>
    <row r="115" spans="1:23">
      <c r="A115" t="s">
        <v>215</v>
      </c>
      <c r="B115" s="14" t="s">
        <v>149</v>
      </c>
      <c r="C115" s="14" t="s">
        <v>149</v>
      </c>
      <c r="D115">
        <v>2000</v>
      </c>
      <c r="E115">
        <v>500</v>
      </c>
      <c r="G115" t="s">
        <v>215</v>
      </c>
      <c r="H115" s="14" t="s">
        <v>149</v>
      </c>
      <c r="I115" s="14" t="s">
        <v>149</v>
      </c>
      <c r="J115">
        <v>2000</v>
      </c>
      <c r="K115">
        <v>500</v>
      </c>
      <c r="M115" t="s">
        <v>215</v>
      </c>
      <c r="N115" s="14" t="s">
        <v>149</v>
      </c>
      <c r="O115" s="14" t="s">
        <v>149</v>
      </c>
      <c r="P115">
        <v>2000</v>
      </c>
      <c r="Q115">
        <v>500</v>
      </c>
      <c r="S115" t="s">
        <v>215</v>
      </c>
      <c r="T115" s="14" t="s">
        <v>149</v>
      </c>
      <c r="U115" s="14" t="s">
        <v>149</v>
      </c>
      <c r="V115">
        <f>V105</f>
        <v>2000</v>
      </c>
      <c r="W115">
        <f>W105</f>
        <v>500</v>
      </c>
    </row>
    <row r="116" spans="1:23">
      <c r="A116" t="s">
        <v>216</v>
      </c>
      <c r="B116" s="14" t="s">
        <v>149</v>
      </c>
      <c r="C116" s="14" t="s">
        <v>149</v>
      </c>
      <c r="D116">
        <v>2850</v>
      </c>
      <c r="E116">
        <v>500</v>
      </c>
      <c r="G116" t="s">
        <v>216</v>
      </c>
      <c r="H116" s="14" t="s">
        <v>149</v>
      </c>
      <c r="I116" s="14" t="s">
        <v>149</v>
      </c>
      <c r="J116">
        <v>5000</v>
      </c>
      <c r="K116">
        <v>500</v>
      </c>
      <c r="M116" t="s">
        <v>216</v>
      </c>
      <c r="N116" s="14" t="s">
        <v>149</v>
      </c>
      <c r="O116" s="14" t="s">
        <v>149</v>
      </c>
      <c r="P116">
        <v>5000</v>
      </c>
      <c r="Q116">
        <v>500</v>
      </c>
      <c r="S116" t="s">
        <v>216</v>
      </c>
      <c r="T116" s="14" t="s">
        <v>149</v>
      </c>
      <c r="U116" s="14" t="s">
        <v>149</v>
      </c>
      <c r="V116">
        <f t="shared" ref="V116:W116" si="70">V106</f>
        <v>5000</v>
      </c>
      <c r="W116">
        <f t="shared" si="70"/>
        <v>500</v>
      </c>
    </row>
    <row r="117" spans="1:23">
      <c r="A117" t="s">
        <v>217</v>
      </c>
      <c r="B117" s="14" t="s">
        <v>149</v>
      </c>
      <c r="C117" s="14" t="s">
        <v>149</v>
      </c>
      <c r="D117">
        <v>1500</v>
      </c>
      <c r="E117">
        <v>500</v>
      </c>
      <c r="G117" t="s">
        <v>217</v>
      </c>
      <c r="H117" s="14" t="s">
        <v>149</v>
      </c>
      <c r="I117" s="14" t="s">
        <v>149</v>
      </c>
      <c r="J117">
        <v>1500</v>
      </c>
      <c r="K117">
        <v>500</v>
      </c>
      <c r="M117" t="s">
        <v>217</v>
      </c>
      <c r="N117" s="14" t="s">
        <v>149</v>
      </c>
      <c r="O117" s="14" t="s">
        <v>149</v>
      </c>
      <c r="P117">
        <v>1500</v>
      </c>
      <c r="Q117">
        <v>500</v>
      </c>
      <c r="S117" t="s">
        <v>217</v>
      </c>
      <c r="T117" s="14" t="s">
        <v>149</v>
      </c>
      <c r="U117" s="14" t="s">
        <v>149</v>
      </c>
      <c r="V117">
        <f t="shared" ref="V117:W117" si="71">V107</f>
        <v>1500</v>
      </c>
      <c r="W117">
        <f t="shared" si="71"/>
        <v>500</v>
      </c>
    </row>
    <row r="118" spans="1:23">
      <c r="A118" t="s">
        <v>218</v>
      </c>
      <c r="B118" s="14" t="s">
        <v>149</v>
      </c>
      <c r="C118" s="14" t="s">
        <v>149</v>
      </c>
      <c r="D118">
        <v>1500</v>
      </c>
      <c r="E118">
        <v>500</v>
      </c>
      <c r="G118" t="s">
        <v>218</v>
      </c>
      <c r="H118" s="14" t="s">
        <v>149</v>
      </c>
      <c r="I118" s="14" t="s">
        <v>149</v>
      </c>
      <c r="J118">
        <v>1500</v>
      </c>
      <c r="K118">
        <v>500</v>
      </c>
      <c r="M118" t="s">
        <v>218</v>
      </c>
      <c r="N118" s="14" t="s">
        <v>149</v>
      </c>
      <c r="O118" s="14" t="s">
        <v>149</v>
      </c>
      <c r="P118">
        <v>1500</v>
      </c>
      <c r="Q118">
        <v>500</v>
      </c>
      <c r="S118" t="s">
        <v>218</v>
      </c>
      <c r="T118" s="14" t="s">
        <v>149</v>
      </c>
      <c r="U118" s="14" t="s">
        <v>149</v>
      </c>
      <c r="V118">
        <f t="shared" ref="V118:W118" si="72">V108</f>
        <v>1500</v>
      </c>
      <c r="W118">
        <f t="shared" si="72"/>
        <v>500</v>
      </c>
    </row>
    <row r="119" spans="1:23">
      <c r="A119" t="s">
        <v>219</v>
      </c>
      <c r="B119" s="14" t="s">
        <v>149</v>
      </c>
      <c r="C119" s="14" t="s">
        <v>149</v>
      </c>
      <c r="D119">
        <v>2000</v>
      </c>
      <c r="E119">
        <v>500</v>
      </c>
      <c r="G119" t="s">
        <v>219</v>
      </c>
      <c r="H119" s="14" t="s">
        <v>149</v>
      </c>
      <c r="I119" s="14" t="s">
        <v>149</v>
      </c>
      <c r="J119">
        <v>2000</v>
      </c>
      <c r="K119">
        <v>500</v>
      </c>
      <c r="M119" t="s">
        <v>219</v>
      </c>
      <c r="N119" s="14" t="s">
        <v>149</v>
      </c>
      <c r="O119" s="14" t="s">
        <v>149</v>
      </c>
      <c r="P119">
        <v>2000</v>
      </c>
      <c r="Q119">
        <v>500</v>
      </c>
      <c r="S119" t="s">
        <v>219</v>
      </c>
      <c r="T119" s="14" t="s">
        <v>149</v>
      </c>
      <c r="U119" s="14" t="s">
        <v>149</v>
      </c>
      <c r="V119">
        <f t="shared" ref="V119:W119" si="73">V109</f>
        <v>2000</v>
      </c>
      <c r="W119">
        <f t="shared" si="73"/>
        <v>500</v>
      </c>
    </row>
    <row r="120" spans="1:23">
      <c r="A120" t="s">
        <v>220</v>
      </c>
      <c r="B120" s="14" t="s">
        <v>149</v>
      </c>
      <c r="C120" s="14" t="s">
        <v>149</v>
      </c>
      <c r="D120">
        <v>1500</v>
      </c>
      <c r="E120">
        <v>500</v>
      </c>
      <c r="G120" t="s">
        <v>220</v>
      </c>
      <c r="H120" s="14" t="s">
        <v>149</v>
      </c>
      <c r="I120" s="14" t="s">
        <v>149</v>
      </c>
      <c r="J120">
        <v>1500</v>
      </c>
      <c r="K120">
        <v>500</v>
      </c>
      <c r="M120" t="s">
        <v>220</v>
      </c>
      <c r="N120" s="14" t="s">
        <v>149</v>
      </c>
      <c r="O120" s="14" t="s">
        <v>149</v>
      </c>
      <c r="P120">
        <v>1500</v>
      </c>
      <c r="Q120">
        <v>500</v>
      </c>
      <c r="S120" t="s">
        <v>220</v>
      </c>
      <c r="T120" s="14" t="s">
        <v>149</v>
      </c>
      <c r="U120" s="14" t="s">
        <v>149</v>
      </c>
      <c r="V120">
        <f t="shared" ref="V120:W120" si="74">V110</f>
        <v>1500</v>
      </c>
      <c r="W120">
        <f t="shared" si="74"/>
        <v>500</v>
      </c>
    </row>
    <row r="121" spans="1:23">
      <c r="A121" t="s">
        <v>221</v>
      </c>
      <c r="B121" s="14" t="s">
        <v>149</v>
      </c>
      <c r="C121" s="14" t="s">
        <v>149</v>
      </c>
      <c r="D121">
        <f>D116</f>
        <v>2850</v>
      </c>
      <c r="E121">
        <v>500</v>
      </c>
      <c r="G121" t="s">
        <v>221</v>
      </c>
      <c r="H121" s="14" t="s">
        <v>149</v>
      </c>
      <c r="I121" s="14" t="s">
        <v>149</v>
      </c>
      <c r="J121">
        <f>J116*1.3</f>
        <v>6500</v>
      </c>
      <c r="K121">
        <v>500</v>
      </c>
      <c r="M121" t="s">
        <v>221</v>
      </c>
      <c r="N121" s="14" t="s">
        <v>149</v>
      </c>
      <c r="O121" s="14" t="s">
        <v>149</v>
      </c>
      <c r="P121">
        <f>P116*1.3</f>
        <v>6500</v>
      </c>
      <c r="Q121">
        <v>500</v>
      </c>
      <c r="S121" t="s">
        <v>221</v>
      </c>
      <c r="T121" s="14" t="s">
        <v>149</v>
      </c>
      <c r="U121" s="14" t="s">
        <v>149</v>
      </c>
      <c r="V121">
        <f t="shared" ref="V121:W121" si="75">V111</f>
        <v>6500</v>
      </c>
      <c r="W121">
        <f t="shared" si="75"/>
        <v>500</v>
      </c>
    </row>
    <row r="122" spans="1:23">
      <c r="A122" t="s">
        <v>222</v>
      </c>
      <c r="B122" s="14" t="s">
        <v>149</v>
      </c>
      <c r="C122" s="14" t="s">
        <v>149</v>
      </c>
      <c r="D122">
        <f>D119</f>
        <v>2000</v>
      </c>
      <c r="E122">
        <v>500</v>
      </c>
      <c r="G122" t="s">
        <v>222</v>
      </c>
      <c r="H122" s="14" t="s">
        <v>149</v>
      </c>
      <c r="I122" s="14" t="s">
        <v>149</v>
      </c>
      <c r="J122">
        <f>J119</f>
        <v>2000</v>
      </c>
      <c r="K122">
        <v>500</v>
      </c>
      <c r="M122" t="s">
        <v>222</v>
      </c>
      <c r="N122" s="14" t="s">
        <v>149</v>
      </c>
      <c r="O122" s="14" t="s">
        <v>149</v>
      </c>
      <c r="P122">
        <f>P119*1</f>
        <v>2000</v>
      </c>
      <c r="Q122">
        <v>500</v>
      </c>
      <c r="S122" t="s">
        <v>222</v>
      </c>
      <c r="T122" s="14" t="s">
        <v>149</v>
      </c>
      <c r="U122" s="14" t="s">
        <v>149</v>
      </c>
      <c r="V122">
        <f t="shared" ref="V122:W122" si="76">V112</f>
        <v>2000</v>
      </c>
      <c r="W122">
        <f t="shared" si="76"/>
        <v>500</v>
      </c>
    </row>
    <row r="123" spans="1:23">
      <c r="G123">
        <v>0</v>
      </c>
      <c r="M123">
        <v>0</v>
      </c>
      <c r="S123">
        <v>0</v>
      </c>
    </row>
    <row r="124" spans="1:23">
      <c r="A124" s="15" t="s">
        <v>97</v>
      </c>
      <c r="B124" t="s">
        <v>135</v>
      </c>
      <c r="C124" t="s">
        <v>147</v>
      </c>
      <c r="D124" t="s">
        <v>148</v>
      </c>
      <c r="E124" t="s">
        <v>147</v>
      </c>
      <c r="G124" t="s">
        <v>97</v>
      </c>
      <c r="H124" t="s">
        <v>135</v>
      </c>
      <c r="I124" t="s">
        <v>147</v>
      </c>
      <c r="J124" t="s">
        <v>148</v>
      </c>
      <c r="K124" t="s">
        <v>147</v>
      </c>
      <c r="M124" t="s">
        <v>97</v>
      </c>
      <c r="N124" t="s">
        <v>135</v>
      </c>
      <c r="O124" t="s">
        <v>147</v>
      </c>
      <c r="P124" t="s">
        <v>148</v>
      </c>
      <c r="Q124" t="s">
        <v>147</v>
      </c>
      <c r="S124" t="s">
        <v>97</v>
      </c>
      <c r="T124" t="s">
        <v>135</v>
      </c>
      <c r="U124" t="s">
        <v>147</v>
      </c>
      <c r="V124" t="s">
        <v>148</v>
      </c>
      <c r="W124" t="s">
        <v>147</v>
      </c>
    </row>
    <row r="125" spans="1:23">
      <c r="A125" t="s">
        <v>223</v>
      </c>
      <c r="B125" s="14" t="s">
        <v>149</v>
      </c>
      <c r="C125" s="14" t="s">
        <v>149</v>
      </c>
      <c r="D125">
        <v>2000</v>
      </c>
      <c r="E125">
        <v>500</v>
      </c>
      <c r="G125" t="s">
        <v>223</v>
      </c>
      <c r="H125" s="14" t="s">
        <v>149</v>
      </c>
      <c r="I125" s="14" t="s">
        <v>149</v>
      </c>
      <c r="J125">
        <v>2000</v>
      </c>
      <c r="K125">
        <v>500</v>
      </c>
      <c r="M125" t="s">
        <v>223</v>
      </c>
      <c r="N125" s="14" t="s">
        <v>149</v>
      </c>
      <c r="O125" s="14" t="s">
        <v>149</v>
      </c>
      <c r="P125">
        <v>2000</v>
      </c>
      <c r="Q125">
        <v>500</v>
      </c>
      <c r="S125" t="s">
        <v>223</v>
      </c>
      <c r="T125" s="14" t="s">
        <v>149</v>
      </c>
      <c r="U125" s="14" t="s">
        <v>149</v>
      </c>
      <c r="V125">
        <f>V115</f>
        <v>2000</v>
      </c>
      <c r="W125">
        <f>W115</f>
        <v>500</v>
      </c>
    </row>
    <row r="126" spans="1:23">
      <c r="A126" t="s">
        <v>224</v>
      </c>
      <c r="B126" s="14" t="s">
        <v>149</v>
      </c>
      <c r="C126" s="14" t="s">
        <v>149</v>
      </c>
      <c r="D126">
        <v>2850</v>
      </c>
      <c r="E126">
        <v>500</v>
      </c>
      <c r="G126" t="s">
        <v>224</v>
      </c>
      <c r="H126" s="14" t="s">
        <v>149</v>
      </c>
      <c r="I126" s="14" t="s">
        <v>149</v>
      </c>
      <c r="J126">
        <v>5000</v>
      </c>
      <c r="K126">
        <v>500</v>
      </c>
      <c r="M126" t="s">
        <v>224</v>
      </c>
      <c r="N126" s="14" t="s">
        <v>149</v>
      </c>
      <c r="O126" s="14" t="s">
        <v>149</v>
      </c>
      <c r="P126">
        <v>5000</v>
      </c>
      <c r="Q126">
        <v>500</v>
      </c>
      <c r="S126" t="s">
        <v>224</v>
      </c>
      <c r="T126" s="14" t="s">
        <v>149</v>
      </c>
      <c r="U126" s="14" t="s">
        <v>149</v>
      </c>
      <c r="V126">
        <f t="shared" ref="V126:W126" si="77">V116</f>
        <v>5000</v>
      </c>
      <c r="W126">
        <f t="shared" si="77"/>
        <v>500</v>
      </c>
    </row>
    <row r="127" spans="1:23">
      <c r="A127" t="s">
        <v>225</v>
      </c>
      <c r="B127" s="14" t="s">
        <v>149</v>
      </c>
      <c r="C127" s="14" t="s">
        <v>149</v>
      </c>
      <c r="D127">
        <v>1500</v>
      </c>
      <c r="E127">
        <v>500</v>
      </c>
      <c r="G127" t="s">
        <v>225</v>
      </c>
      <c r="H127" s="14" t="s">
        <v>149</v>
      </c>
      <c r="I127" s="14" t="s">
        <v>149</v>
      </c>
      <c r="J127">
        <v>1500</v>
      </c>
      <c r="K127">
        <v>500</v>
      </c>
      <c r="M127" t="s">
        <v>225</v>
      </c>
      <c r="N127" s="14" t="s">
        <v>149</v>
      </c>
      <c r="O127" s="14" t="s">
        <v>149</v>
      </c>
      <c r="P127">
        <v>1500</v>
      </c>
      <c r="Q127">
        <v>500</v>
      </c>
      <c r="S127" t="s">
        <v>225</v>
      </c>
      <c r="T127" s="14" t="s">
        <v>149</v>
      </c>
      <c r="U127" s="14" t="s">
        <v>149</v>
      </c>
      <c r="V127">
        <f t="shared" ref="V127:W127" si="78">V117</f>
        <v>1500</v>
      </c>
      <c r="W127">
        <f t="shared" si="78"/>
        <v>500</v>
      </c>
    </row>
    <row r="128" spans="1:23">
      <c r="A128" t="s">
        <v>226</v>
      </c>
      <c r="B128" s="14" t="s">
        <v>149</v>
      </c>
      <c r="C128" s="14" t="s">
        <v>149</v>
      </c>
      <c r="D128">
        <v>1500</v>
      </c>
      <c r="E128">
        <v>500</v>
      </c>
      <c r="G128" t="s">
        <v>226</v>
      </c>
      <c r="H128" s="14" t="s">
        <v>149</v>
      </c>
      <c r="I128" s="14" t="s">
        <v>149</v>
      </c>
      <c r="J128">
        <v>1500</v>
      </c>
      <c r="K128">
        <v>500</v>
      </c>
      <c r="M128" t="s">
        <v>226</v>
      </c>
      <c r="N128" s="14" t="s">
        <v>149</v>
      </c>
      <c r="O128" s="14" t="s">
        <v>149</v>
      </c>
      <c r="P128">
        <v>1500</v>
      </c>
      <c r="Q128">
        <v>500</v>
      </c>
      <c r="S128" t="s">
        <v>226</v>
      </c>
      <c r="T128" s="14" t="s">
        <v>149</v>
      </c>
      <c r="U128" s="14" t="s">
        <v>149</v>
      </c>
      <c r="V128">
        <f t="shared" ref="V128:W128" si="79">V118</f>
        <v>1500</v>
      </c>
      <c r="W128">
        <f t="shared" si="79"/>
        <v>500</v>
      </c>
    </row>
    <row r="129" spans="1:23">
      <c r="A129" t="s">
        <v>227</v>
      </c>
      <c r="B129" s="14" t="s">
        <v>149</v>
      </c>
      <c r="C129" s="14" t="s">
        <v>149</v>
      </c>
      <c r="D129">
        <v>2000</v>
      </c>
      <c r="E129">
        <v>500</v>
      </c>
      <c r="G129" t="s">
        <v>227</v>
      </c>
      <c r="H129" s="14" t="s">
        <v>149</v>
      </c>
      <c r="I129" s="14" t="s">
        <v>149</v>
      </c>
      <c r="J129">
        <v>2000</v>
      </c>
      <c r="K129">
        <v>500</v>
      </c>
      <c r="M129" t="s">
        <v>227</v>
      </c>
      <c r="N129" s="14" t="s">
        <v>149</v>
      </c>
      <c r="O129" s="14" t="s">
        <v>149</v>
      </c>
      <c r="P129">
        <v>2000</v>
      </c>
      <c r="Q129">
        <v>500</v>
      </c>
      <c r="S129" t="s">
        <v>227</v>
      </c>
      <c r="T129" s="14" t="s">
        <v>149</v>
      </c>
      <c r="U129" s="14" t="s">
        <v>149</v>
      </c>
      <c r="V129">
        <f t="shared" ref="V129:W129" si="80">V119</f>
        <v>2000</v>
      </c>
      <c r="W129">
        <f t="shared" si="80"/>
        <v>500</v>
      </c>
    </row>
    <row r="130" spans="1:23">
      <c r="A130" t="s">
        <v>228</v>
      </c>
      <c r="B130" s="14" t="s">
        <v>149</v>
      </c>
      <c r="C130" s="14" t="s">
        <v>149</v>
      </c>
      <c r="D130">
        <v>1500</v>
      </c>
      <c r="E130">
        <v>500</v>
      </c>
      <c r="G130" t="s">
        <v>228</v>
      </c>
      <c r="H130" s="14" t="s">
        <v>149</v>
      </c>
      <c r="I130" s="14" t="s">
        <v>149</v>
      </c>
      <c r="J130">
        <v>1500</v>
      </c>
      <c r="K130">
        <v>500</v>
      </c>
      <c r="M130" t="s">
        <v>228</v>
      </c>
      <c r="N130" s="14" t="s">
        <v>149</v>
      </c>
      <c r="O130" s="14" t="s">
        <v>149</v>
      </c>
      <c r="P130">
        <v>1500</v>
      </c>
      <c r="Q130">
        <v>500</v>
      </c>
      <c r="S130" t="s">
        <v>228</v>
      </c>
      <c r="T130" s="14" t="s">
        <v>149</v>
      </c>
      <c r="U130" s="14" t="s">
        <v>149</v>
      </c>
      <c r="V130">
        <f t="shared" ref="V130:W130" si="81">V120</f>
        <v>1500</v>
      </c>
      <c r="W130">
        <f t="shared" si="81"/>
        <v>500</v>
      </c>
    </row>
    <row r="131" spans="1:23">
      <c r="A131" t="s">
        <v>229</v>
      </c>
      <c r="B131" s="14" t="s">
        <v>149</v>
      </c>
      <c r="C131" s="14" t="s">
        <v>149</v>
      </c>
      <c r="D131">
        <f>D126</f>
        <v>2850</v>
      </c>
      <c r="E131">
        <v>500</v>
      </c>
      <c r="G131" t="s">
        <v>229</v>
      </c>
      <c r="H131" s="14" t="s">
        <v>149</v>
      </c>
      <c r="I131" s="14" t="s">
        <v>149</v>
      </c>
      <c r="J131">
        <f>J126+1500</f>
        <v>6500</v>
      </c>
      <c r="K131">
        <v>500</v>
      </c>
      <c r="M131" t="s">
        <v>229</v>
      </c>
      <c r="N131" s="14" t="s">
        <v>149</v>
      </c>
      <c r="O131" s="14" t="s">
        <v>149</v>
      </c>
      <c r="P131">
        <f>P126*1.3</f>
        <v>6500</v>
      </c>
      <c r="Q131">
        <v>500</v>
      </c>
      <c r="S131" t="s">
        <v>229</v>
      </c>
      <c r="T131" s="14" t="s">
        <v>149</v>
      </c>
      <c r="U131" s="14" t="s">
        <v>149</v>
      </c>
      <c r="V131">
        <f t="shared" ref="V131:W131" si="82">V121</f>
        <v>6500</v>
      </c>
      <c r="W131">
        <f t="shared" si="82"/>
        <v>500</v>
      </c>
    </row>
    <row r="132" spans="1:23">
      <c r="A132" t="s">
        <v>230</v>
      </c>
      <c r="B132" s="14" t="s">
        <v>149</v>
      </c>
      <c r="C132" s="14" t="s">
        <v>149</v>
      </c>
      <c r="D132">
        <f>D129</f>
        <v>2000</v>
      </c>
      <c r="E132">
        <v>500</v>
      </c>
      <c r="G132" t="s">
        <v>230</v>
      </c>
      <c r="H132" s="14" t="s">
        <v>149</v>
      </c>
      <c r="I132" s="14" t="s">
        <v>149</v>
      </c>
      <c r="J132">
        <f>J129*1</f>
        <v>2000</v>
      </c>
      <c r="K132">
        <v>500</v>
      </c>
      <c r="M132" t="s">
        <v>230</v>
      </c>
      <c r="N132" s="14" t="s">
        <v>149</v>
      </c>
      <c r="O132" s="14" t="s">
        <v>149</v>
      </c>
      <c r="P132">
        <f>P129*1</f>
        <v>2000</v>
      </c>
      <c r="Q132">
        <v>500</v>
      </c>
      <c r="S132" t="s">
        <v>230</v>
      </c>
      <c r="T132" s="14" t="s">
        <v>149</v>
      </c>
      <c r="U132" s="14" t="s">
        <v>149</v>
      </c>
      <c r="V132">
        <f t="shared" ref="V132:W132" si="83">V122</f>
        <v>2000</v>
      </c>
      <c r="W132">
        <f t="shared" si="83"/>
        <v>500</v>
      </c>
    </row>
    <row r="135" spans="1:23">
      <c r="C135" s="195" t="s">
        <v>122</v>
      </c>
      <c r="D135" t="s">
        <v>231</v>
      </c>
    </row>
    <row r="136" spans="1:23" s="194" customFormat="1">
      <c r="A136" s="194" t="s">
        <v>232</v>
      </c>
    </row>
    <row r="138" spans="1:23">
      <c r="A138" t="str">
        <f t="shared" ref="A138:A169" si="84">A5&amp;$C$135</f>
        <v>Central HudsonASHPMoratorium</v>
      </c>
      <c r="B138">
        <f t="shared" ref="B138:F147" si="85">B5</f>
        <v>800</v>
      </c>
      <c r="C138">
        <f t="shared" si="85"/>
        <v>100</v>
      </c>
      <c r="D138">
        <f t="shared" si="85"/>
        <v>1300</v>
      </c>
      <c r="E138">
        <f t="shared" si="85"/>
        <v>500</v>
      </c>
      <c r="F138">
        <f t="shared" si="85"/>
        <v>0</v>
      </c>
      <c r="G138" t="str">
        <f t="shared" ref="G138:G169" si="86">G5&amp;$C$135</f>
        <v>Central HudsonASHPMoratorium</v>
      </c>
      <c r="H138">
        <f t="shared" ref="H138:L147" si="87">H5</f>
        <v>500</v>
      </c>
      <c r="I138">
        <f t="shared" si="87"/>
        <v>100</v>
      </c>
      <c r="J138">
        <f t="shared" si="87"/>
        <v>1300</v>
      </c>
      <c r="K138">
        <f t="shared" si="87"/>
        <v>500</v>
      </c>
      <c r="L138">
        <f t="shared" si="87"/>
        <v>0</v>
      </c>
      <c r="M138" t="str">
        <f t="shared" ref="M138:M169" si="88">M5&amp;$C$135</f>
        <v>Central HudsonASHPMoratorium</v>
      </c>
      <c r="N138">
        <f t="shared" ref="N138:Q157" si="89">N5</f>
        <v>500</v>
      </c>
      <c r="O138">
        <f t="shared" si="89"/>
        <v>100</v>
      </c>
      <c r="P138">
        <f t="shared" si="89"/>
        <v>1300</v>
      </c>
      <c r="Q138">
        <f t="shared" si="89"/>
        <v>500</v>
      </c>
      <c r="S138" t="str">
        <f t="shared" ref="S138:S201" si="90">S5&amp;$C$135</f>
        <v>Central HudsonASHPMoratorium</v>
      </c>
      <c r="T138">
        <f t="shared" ref="T138:W138" si="91">T5</f>
        <v>200</v>
      </c>
      <c r="U138">
        <f t="shared" si="91"/>
        <v>100</v>
      </c>
      <c r="V138">
        <f t="shared" si="91"/>
        <v>500</v>
      </c>
      <c r="W138">
        <f t="shared" si="91"/>
        <v>300</v>
      </c>
    </row>
    <row r="139" spans="1:23">
      <c r="A139" t="str">
        <f t="shared" si="84"/>
        <v>ConEdASHPMoratorium</v>
      </c>
      <c r="B139">
        <f t="shared" si="85"/>
        <v>500</v>
      </c>
      <c r="C139">
        <f t="shared" si="85"/>
        <v>250</v>
      </c>
      <c r="D139">
        <f t="shared" si="85"/>
        <v>2000</v>
      </c>
      <c r="E139">
        <f t="shared" si="85"/>
        <v>1000</v>
      </c>
      <c r="F139">
        <f t="shared" si="85"/>
        <v>0</v>
      </c>
      <c r="G139" t="str">
        <f t="shared" si="86"/>
        <v>ConEdASHPMoratorium</v>
      </c>
      <c r="H139">
        <f t="shared" si="87"/>
        <v>500</v>
      </c>
      <c r="I139">
        <f t="shared" si="87"/>
        <v>250</v>
      </c>
      <c r="J139">
        <f t="shared" si="87"/>
        <v>2000</v>
      </c>
      <c r="K139">
        <f t="shared" si="87"/>
        <v>1000</v>
      </c>
      <c r="L139">
        <f t="shared" si="87"/>
        <v>0</v>
      </c>
      <c r="M139" t="str">
        <f t="shared" si="88"/>
        <v>ConEdASHPMoratorium</v>
      </c>
      <c r="N139">
        <f t="shared" si="89"/>
        <v>250</v>
      </c>
      <c r="O139">
        <f t="shared" si="89"/>
        <v>125</v>
      </c>
      <c r="P139">
        <f t="shared" si="89"/>
        <v>1000</v>
      </c>
      <c r="Q139">
        <f t="shared" si="89"/>
        <v>500</v>
      </c>
      <c r="S139" t="str">
        <f t="shared" si="90"/>
        <v>ConEdASHPMoratorium</v>
      </c>
      <c r="T139">
        <f t="shared" ref="T139:W139" si="92">T6</f>
        <v>100</v>
      </c>
      <c r="U139">
        <f t="shared" si="92"/>
        <v>50</v>
      </c>
      <c r="V139">
        <f t="shared" si="92"/>
        <v>500</v>
      </c>
      <c r="W139">
        <f t="shared" si="92"/>
        <v>300</v>
      </c>
    </row>
    <row r="140" spans="1:23">
      <c r="A140" t="str">
        <f t="shared" si="84"/>
        <v>National GridASHPMoratorium</v>
      </c>
      <c r="B140">
        <f t="shared" si="85"/>
        <v>500</v>
      </c>
      <c r="C140">
        <f t="shared" si="85"/>
        <v>100</v>
      </c>
      <c r="D140">
        <f t="shared" si="85"/>
        <v>1000</v>
      </c>
      <c r="E140">
        <f t="shared" si="85"/>
        <v>500</v>
      </c>
      <c r="F140">
        <f t="shared" si="85"/>
        <v>0</v>
      </c>
      <c r="G140" t="str">
        <f t="shared" si="86"/>
        <v>National GridASHPMoratorium</v>
      </c>
      <c r="H140">
        <f t="shared" si="87"/>
        <v>500</v>
      </c>
      <c r="I140">
        <f t="shared" si="87"/>
        <v>100</v>
      </c>
      <c r="J140">
        <f t="shared" si="87"/>
        <v>1000</v>
      </c>
      <c r="K140">
        <f t="shared" si="87"/>
        <v>500</v>
      </c>
      <c r="L140">
        <f t="shared" si="87"/>
        <v>0</v>
      </c>
      <c r="M140" t="str">
        <f t="shared" si="88"/>
        <v>National GridASHPMoratorium</v>
      </c>
      <c r="N140">
        <f t="shared" si="89"/>
        <v>500</v>
      </c>
      <c r="O140">
        <f t="shared" si="89"/>
        <v>100</v>
      </c>
      <c r="P140">
        <f t="shared" si="89"/>
        <v>1000</v>
      </c>
      <c r="Q140">
        <f t="shared" si="89"/>
        <v>500</v>
      </c>
      <c r="S140" t="str">
        <f t="shared" si="90"/>
        <v>National GridASHPMoratorium</v>
      </c>
      <c r="T140">
        <f t="shared" ref="T140:W140" si="93">T7</f>
        <v>500</v>
      </c>
      <c r="U140">
        <f t="shared" si="93"/>
        <v>100</v>
      </c>
      <c r="V140">
        <f t="shared" si="93"/>
        <v>1000</v>
      </c>
      <c r="W140">
        <f t="shared" si="93"/>
        <v>500</v>
      </c>
    </row>
    <row r="141" spans="1:23">
      <c r="A141" t="str">
        <f t="shared" si="84"/>
        <v>NYSEGASHPMoratorium</v>
      </c>
      <c r="B141">
        <f t="shared" si="85"/>
        <v>500</v>
      </c>
      <c r="C141">
        <f t="shared" si="85"/>
        <v>100</v>
      </c>
      <c r="D141">
        <f t="shared" si="85"/>
        <v>1000</v>
      </c>
      <c r="E141">
        <f t="shared" si="85"/>
        <v>500</v>
      </c>
      <c r="F141">
        <f t="shared" si="85"/>
        <v>0</v>
      </c>
      <c r="G141" t="str">
        <f t="shared" si="86"/>
        <v>NYSEGASHPMoratorium</v>
      </c>
      <c r="H141">
        <f t="shared" si="87"/>
        <v>500</v>
      </c>
      <c r="I141">
        <f t="shared" si="87"/>
        <v>100</v>
      </c>
      <c r="J141">
        <f t="shared" si="87"/>
        <v>1000</v>
      </c>
      <c r="K141">
        <f t="shared" si="87"/>
        <v>500</v>
      </c>
      <c r="L141">
        <f t="shared" si="87"/>
        <v>0</v>
      </c>
      <c r="M141" t="str">
        <f t="shared" si="88"/>
        <v>NYSEGASHPMoratorium</v>
      </c>
      <c r="N141">
        <f t="shared" si="89"/>
        <v>500</v>
      </c>
      <c r="O141">
        <f t="shared" si="89"/>
        <v>100</v>
      </c>
      <c r="P141">
        <f t="shared" si="89"/>
        <v>1000</v>
      </c>
      <c r="Q141">
        <f t="shared" si="89"/>
        <v>500</v>
      </c>
      <c r="S141" t="str">
        <f t="shared" si="90"/>
        <v>NYSEGASHPMoratorium</v>
      </c>
      <c r="T141">
        <f t="shared" ref="T141:W141" si="94">T8</f>
        <v>500</v>
      </c>
      <c r="U141">
        <f t="shared" si="94"/>
        <v>100</v>
      </c>
      <c r="V141">
        <f t="shared" si="94"/>
        <v>1000</v>
      </c>
      <c r="W141">
        <f t="shared" si="94"/>
        <v>500</v>
      </c>
    </row>
    <row r="142" spans="1:23">
      <c r="A142" t="str">
        <f t="shared" si="84"/>
        <v>O&amp;RASHPMoratorium</v>
      </c>
      <c r="B142">
        <f t="shared" si="85"/>
        <v>500</v>
      </c>
      <c r="C142">
        <f t="shared" si="85"/>
        <v>250</v>
      </c>
      <c r="D142">
        <f t="shared" si="85"/>
        <v>1600</v>
      </c>
      <c r="E142">
        <f t="shared" si="85"/>
        <v>500</v>
      </c>
      <c r="F142">
        <f t="shared" si="85"/>
        <v>0</v>
      </c>
      <c r="G142" t="str">
        <f t="shared" si="86"/>
        <v>O&amp;RASHPMoratorium</v>
      </c>
      <c r="H142">
        <f t="shared" si="87"/>
        <v>500</v>
      </c>
      <c r="I142">
        <f t="shared" si="87"/>
        <v>250</v>
      </c>
      <c r="J142">
        <f t="shared" si="87"/>
        <v>1600</v>
      </c>
      <c r="K142">
        <f t="shared" si="87"/>
        <v>500</v>
      </c>
      <c r="L142">
        <f t="shared" si="87"/>
        <v>0</v>
      </c>
      <c r="M142" t="str">
        <f t="shared" si="88"/>
        <v>O&amp;RASHPMoratorium</v>
      </c>
      <c r="N142">
        <f t="shared" si="89"/>
        <v>500</v>
      </c>
      <c r="O142">
        <f t="shared" si="89"/>
        <v>250</v>
      </c>
      <c r="P142">
        <f t="shared" si="89"/>
        <v>1600</v>
      </c>
      <c r="Q142">
        <f t="shared" si="89"/>
        <v>500</v>
      </c>
      <c r="S142" t="str">
        <f t="shared" si="90"/>
        <v>O&amp;RASHPMoratorium</v>
      </c>
      <c r="T142">
        <f t="shared" ref="T142:W142" si="95">T9</f>
        <v>200</v>
      </c>
      <c r="U142">
        <f t="shared" si="95"/>
        <v>100</v>
      </c>
      <c r="V142">
        <f t="shared" si="95"/>
        <v>700</v>
      </c>
      <c r="W142">
        <f t="shared" si="95"/>
        <v>500</v>
      </c>
    </row>
    <row r="143" spans="1:23">
      <c r="A143" t="str">
        <f t="shared" si="84"/>
        <v>RGEASHPMoratorium</v>
      </c>
      <c r="B143">
        <f t="shared" si="85"/>
        <v>500</v>
      </c>
      <c r="C143">
        <f t="shared" si="85"/>
        <v>100</v>
      </c>
      <c r="D143">
        <f t="shared" si="85"/>
        <v>1000</v>
      </c>
      <c r="E143">
        <f t="shared" si="85"/>
        <v>500</v>
      </c>
      <c r="F143">
        <f t="shared" si="85"/>
        <v>0</v>
      </c>
      <c r="G143" t="str">
        <f t="shared" si="86"/>
        <v>RGEASHPMoratorium</v>
      </c>
      <c r="H143">
        <f t="shared" si="87"/>
        <v>500</v>
      </c>
      <c r="I143">
        <f t="shared" si="87"/>
        <v>100</v>
      </c>
      <c r="J143">
        <f t="shared" si="87"/>
        <v>1000</v>
      </c>
      <c r="K143">
        <f t="shared" si="87"/>
        <v>500</v>
      </c>
      <c r="L143">
        <f t="shared" si="87"/>
        <v>0</v>
      </c>
      <c r="M143" t="str">
        <f t="shared" si="88"/>
        <v>RGEASHPMoratorium</v>
      </c>
      <c r="N143">
        <f t="shared" si="89"/>
        <v>500</v>
      </c>
      <c r="O143">
        <f t="shared" si="89"/>
        <v>100</v>
      </c>
      <c r="P143">
        <f t="shared" si="89"/>
        <v>1000</v>
      </c>
      <c r="Q143">
        <f t="shared" si="89"/>
        <v>500</v>
      </c>
      <c r="S143" t="str">
        <f t="shared" si="90"/>
        <v>RGEASHPMoratorium</v>
      </c>
      <c r="T143">
        <f t="shared" ref="T143:W143" si="96">T10</f>
        <v>500</v>
      </c>
      <c r="U143">
        <f t="shared" si="96"/>
        <v>100</v>
      </c>
      <c r="V143">
        <f t="shared" si="96"/>
        <v>1000</v>
      </c>
      <c r="W143">
        <f t="shared" si="96"/>
        <v>500</v>
      </c>
    </row>
    <row r="144" spans="1:23">
      <c r="A144" t="str">
        <f t="shared" si="84"/>
        <v>ConEdASHPMoratoriumMoratorium</v>
      </c>
      <c r="B144">
        <f t="shared" si="85"/>
        <v>500</v>
      </c>
      <c r="C144">
        <f t="shared" si="85"/>
        <v>250</v>
      </c>
      <c r="D144">
        <f t="shared" si="85"/>
        <v>2000</v>
      </c>
      <c r="E144">
        <f t="shared" si="85"/>
        <v>1000</v>
      </c>
      <c r="F144">
        <f t="shared" si="85"/>
        <v>0</v>
      </c>
      <c r="G144" t="str">
        <f t="shared" si="86"/>
        <v>ConEdASHPMoratoriumMoratorium</v>
      </c>
      <c r="H144">
        <f t="shared" si="87"/>
        <v>500</v>
      </c>
      <c r="I144">
        <f t="shared" si="87"/>
        <v>250</v>
      </c>
      <c r="J144">
        <f t="shared" si="87"/>
        <v>2600</v>
      </c>
      <c r="K144">
        <f t="shared" si="87"/>
        <v>1000</v>
      </c>
      <c r="L144">
        <f t="shared" si="87"/>
        <v>0</v>
      </c>
      <c r="M144" t="str">
        <f t="shared" si="88"/>
        <v>ConEdASHPMoratoriumMoratorium</v>
      </c>
      <c r="N144">
        <f t="shared" si="89"/>
        <v>250</v>
      </c>
      <c r="O144">
        <f t="shared" si="89"/>
        <v>125</v>
      </c>
      <c r="P144">
        <f t="shared" si="89"/>
        <v>1300</v>
      </c>
      <c r="Q144">
        <f t="shared" si="89"/>
        <v>500</v>
      </c>
      <c r="S144" t="str">
        <f t="shared" si="90"/>
        <v>ConEdASHPMoratoriumMoratorium</v>
      </c>
      <c r="T144">
        <f t="shared" ref="T144:W144" si="97">T11</f>
        <v>100</v>
      </c>
      <c r="U144">
        <f t="shared" si="97"/>
        <v>50</v>
      </c>
      <c r="V144">
        <f t="shared" si="97"/>
        <v>500</v>
      </c>
      <c r="W144">
        <f t="shared" si="97"/>
        <v>300</v>
      </c>
    </row>
    <row r="145" spans="1:23">
      <c r="A145" t="str">
        <f t="shared" si="84"/>
        <v>O&amp;RASHPMoratoriumMoratorium</v>
      </c>
      <c r="B145">
        <f t="shared" si="85"/>
        <v>500</v>
      </c>
      <c r="C145">
        <f t="shared" si="85"/>
        <v>250</v>
      </c>
      <c r="D145">
        <f t="shared" si="85"/>
        <v>1600</v>
      </c>
      <c r="E145">
        <f t="shared" si="85"/>
        <v>500</v>
      </c>
      <c r="F145">
        <f t="shared" si="85"/>
        <v>0</v>
      </c>
      <c r="G145" t="str">
        <f t="shared" si="86"/>
        <v>O&amp;RASHPMoratoriumMoratorium</v>
      </c>
      <c r="H145">
        <f t="shared" si="87"/>
        <v>500</v>
      </c>
      <c r="I145">
        <f t="shared" si="87"/>
        <v>250</v>
      </c>
      <c r="J145">
        <f t="shared" si="87"/>
        <v>1600</v>
      </c>
      <c r="K145">
        <f t="shared" si="87"/>
        <v>500</v>
      </c>
      <c r="L145">
        <f t="shared" si="87"/>
        <v>0</v>
      </c>
      <c r="M145" t="str">
        <f t="shared" si="88"/>
        <v>O&amp;RASHPMoratoriumMoratorium</v>
      </c>
      <c r="N145">
        <f t="shared" si="89"/>
        <v>500</v>
      </c>
      <c r="O145">
        <f t="shared" si="89"/>
        <v>250</v>
      </c>
      <c r="P145">
        <f t="shared" si="89"/>
        <v>1600</v>
      </c>
      <c r="Q145">
        <f t="shared" si="89"/>
        <v>500</v>
      </c>
      <c r="S145" t="str">
        <f t="shared" si="90"/>
        <v>O&amp;RASHPMoratoriumMoratorium</v>
      </c>
      <c r="T145">
        <f t="shared" ref="T145:W145" si="98">T12</f>
        <v>200</v>
      </c>
      <c r="U145">
        <f t="shared" si="98"/>
        <v>100</v>
      </c>
      <c r="V145">
        <f t="shared" si="98"/>
        <v>700</v>
      </c>
      <c r="W145">
        <f t="shared" si="98"/>
        <v>500</v>
      </c>
    </row>
    <row r="146" spans="1:23">
      <c r="A146" t="str">
        <f t="shared" si="84"/>
        <v>Moratorium</v>
      </c>
      <c r="B146">
        <f t="shared" si="85"/>
        <v>0</v>
      </c>
      <c r="C146">
        <f t="shared" si="85"/>
        <v>0</v>
      </c>
      <c r="D146">
        <f t="shared" si="85"/>
        <v>0</v>
      </c>
      <c r="E146">
        <f t="shared" si="85"/>
        <v>0</v>
      </c>
      <c r="F146">
        <f t="shared" si="85"/>
        <v>0</v>
      </c>
      <c r="G146" t="str">
        <f t="shared" si="86"/>
        <v>0Moratorium</v>
      </c>
      <c r="H146">
        <f t="shared" si="87"/>
        <v>0</v>
      </c>
      <c r="I146">
        <f t="shared" si="87"/>
        <v>0</v>
      </c>
      <c r="J146">
        <f t="shared" si="87"/>
        <v>0</v>
      </c>
      <c r="K146">
        <f t="shared" si="87"/>
        <v>0</v>
      </c>
      <c r="L146">
        <f t="shared" si="87"/>
        <v>0</v>
      </c>
      <c r="M146" t="str">
        <f t="shared" si="88"/>
        <v>0Moratorium</v>
      </c>
      <c r="N146">
        <f t="shared" si="89"/>
        <v>0</v>
      </c>
      <c r="O146">
        <f t="shared" si="89"/>
        <v>0</v>
      </c>
      <c r="P146">
        <f t="shared" si="89"/>
        <v>0</v>
      </c>
      <c r="Q146">
        <f t="shared" si="89"/>
        <v>0</v>
      </c>
      <c r="S146" t="str">
        <f t="shared" si="90"/>
        <v>0Moratorium</v>
      </c>
      <c r="T146">
        <f t="shared" ref="T146:W146" si="99">T13</f>
        <v>0</v>
      </c>
      <c r="U146">
        <f t="shared" si="99"/>
        <v>0</v>
      </c>
      <c r="V146">
        <f t="shared" si="99"/>
        <v>0</v>
      </c>
      <c r="W146">
        <f t="shared" si="99"/>
        <v>0</v>
      </c>
    </row>
    <row r="147" spans="1:23">
      <c r="A147" t="str">
        <f t="shared" si="84"/>
        <v>GSHPMoratorium</v>
      </c>
      <c r="B147" t="str">
        <f t="shared" si="85"/>
        <v>Partial</v>
      </c>
      <c r="C147" t="str">
        <f t="shared" si="85"/>
        <v>Contractor</v>
      </c>
      <c r="D147" t="str">
        <f t="shared" si="85"/>
        <v>Whole Home</v>
      </c>
      <c r="E147" t="str">
        <f t="shared" si="85"/>
        <v>Contractor</v>
      </c>
      <c r="F147">
        <f t="shared" si="85"/>
        <v>0</v>
      </c>
      <c r="G147" t="str">
        <f t="shared" si="86"/>
        <v>GSHPMoratorium</v>
      </c>
      <c r="H147" t="str">
        <f t="shared" si="87"/>
        <v>Partial</v>
      </c>
      <c r="I147" t="str">
        <f t="shared" si="87"/>
        <v>Contractor</v>
      </c>
      <c r="J147" t="str">
        <f t="shared" si="87"/>
        <v>Whole Home</v>
      </c>
      <c r="K147" t="str">
        <f t="shared" si="87"/>
        <v>Contractor</v>
      </c>
      <c r="L147">
        <f t="shared" si="87"/>
        <v>0</v>
      </c>
      <c r="M147" t="str">
        <f t="shared" si="88"/>
        <v>GSHPMoratorium</v>
      </c>
      <c r="N147" t="str">
        <f t="shared" si="89"/>
        <v>Partial</v>
      </c>
      <c r="O147" t="str">
        <f t="shared" si="89"/>
        <v>Contractor</v>
      </c>
      <c r="P147" t="str">
        <f t="shared" si="89"/>
        <v>Whole Home</v>
      </c>
      <c r="Q147" t="str">
        <f t="shared" si="89"/>
        <v>Contractor</v>
      </c>
      <c r="S147" t="str">
        <f t="shared" si="90"/>
        <v>GSHPMoratorium</v>
      </c>
      <c r="T147" t="str">
        <f t="shared" ref="T147:W147" si="100">T14</f>
        <v>Partial</v>
      </c>
      <c r="U147" t="str">
        <f t="shared" si="100"/>
        <v>Contractor</v>
      </c>
      <c r="V147" t="str">
        <f t="shared" si="100"/>
        <v>Whole Home</v>
      </c>
      <c r="W147" t="str">
        <f t="shared" si="100"/>
        <v>Contractor</v>
      </c>
    </row>
    <row r="148" spans="1:23">
      <c r="A148" t="str">
        <f t="shared" si="84"/>
        <v>Central HudsonGSHPMoratorium</v>
      </c>
      <c r="B148" t="str">
        <f t="shared" ref="B148:F157" si="101">B15</f>
        <v>N/A</v>
      </c>
      <c r="C148" t="str">
        <f t="shared" si="101"/>
        <v>N/A</v>
      </c>
      <c r="D148">
        <f t="shared" si="101"/>
        <v>2000</v>
      </c>
      <c r="E148">
        <f t="shared" si="101"/>
        <v>500</v>
      </c>
      <c r="F148">
        <f t="shared" si="101"/>
        <v>0</v>
      </c>
      <c r="G148" t="str">
        <f t="shared" si="86"/>
        <v>Central HudsonGSHPMoratorium</v>
      </c>
      <c r="H148" t="str">
        <f t="shared" ref="H148:L157" si="102">H15</f>
        <v>N/A</v>
      </c>
      <c r="I148" t="str">
        <f t="shared" si="102"/>
        <v>N/A</v>
      </c>
      <c r="J148">
        <f t="shared" si="102"/>
        <v>2000</v>
      </c>
      <c r="K148">
        <f t="shared" si="102"/>
        <v>500</v>
      </c>
      <c r="L148">
        <f t="shared" si="102"/>
        <v>0</v>
      </c>
      <c r="M148" t="str">
        <f t="shared" si="88"/>
        <v>Central HudsonGSHPMoratorium</v>
      </c>
      <c r="N148" t="str">
        <f t="shared" si="89"/>
        <v>N/A</v>
      </c>
      <c r="O148" t="str">
        <f t="shared" si="89"/>
        <v>N/A</v>
      </c>
      <c r="P148">
        <f t="shared" si="89"/>
        <v>2000</v>
      </c>
      <c r="Q148">
        <f t="shared" si="89"/>
        <v>500</v>
      </c>
      <c r="S148" t="str">
        <f t="shared" si="90"/>
        <v>Central HudsonGSHPMoratorium</v>
      </c>
      <c r="T148" t="str">
        <f t="shared" ref="T148:W148" si="103">T15</f>
        <v>N/A</v>
      </c>
      <c r="U148" t="str">
        <f t="shared" si="103"/>
        <v>N/A</v>
      </c>
      <c r="V148">
        <f t="shared" si="103"/>
        <v>2000</v>
      </c>
      <c r="W148">
        <f t="shared" si="103"/>
        <v>500</v>
      </c>
    </row>
    <row r="149" spans="1:23">
      <c r="A149" t="str">
        <f t="shared" si="84"/>
        <v>ConEdGSHPMoratorium</v>
      </c>
      <c r="B149" t="str">
        <f t="shared" si="101"/>
        <v>N/A</v>
      </c>
      <c r="C149" t="str">
        <f t="shared" si="101"/>
        <v>N/A</v>
      </c>
      <c r="D149">
        <f t="shared" si="101"/>
        <v>2850</v>
      </c>
      <c r="E149">
        <f t="shared" si="101"/>
        <v>500</v>
      </c>
      <c r="F149">
        <f t="shared" si="101"/>
        <v>0</v>
      </c>
      <c r="G149" t="str">
        <f t="shared" si="86"/>
        <v>ConEdGSHPMoratorium</v>
      </c>
      <c r="H149" t="str">
        <f t="shared" si="102"/>
        <v>N/A</v>
      </c>
      <c r="I149" t="str">
        <f t="shared" si="102"/>
        <v>N/A</v>
      </c>
      <c r="J149">
        <f t="shared" si="102"/>
        <v>5000</v>
      </c>
      <c r="K149">
        <f t="shared" si="102"/>
        <v>500</v>
      </c>
      <c r="L149">
        <f t="shared" si="102"/>
        <v>0</v>
      </c>
      <c r="M149" t="str">
        <f t="shared" si="88"/>
        <v>ConEdGSHPMoratorium</v>
      </c>
      <c r="N149" t="str">
        <f t="shared" si="89"/>
        <v>N/A</v>
      </c>
      <c r="O149" t="str">
        <f t="shared" si="89"/>
        <v>N/A</v>
      </c>
      <c r="P149">
        <f t="shared" si="89"/>
        <v>5000</v>
      </c>
      <c r="Q149">
        <f t="shared" si="89"/>
        <v>500</v>
      </c>
      <c r="S149" t="str">
        <f t="shared" si="90"/>
        <v>ConEdGSHPMoratorium</v>
      </c>
      <c r="T149" t="str">
        <f t="shared" ref="T149:W149" si="104">T16</f>
        <v>N/A</v>
      </c>
      <c r="U149" t="str">
        <f t="shared" si="104"/>
        <v>N/A</v>
      </c>
      <c r="V149">
        <f t="shared" si="104"/>
        <v>5000</v>
      </c>
      <c r="W149">
        <f t="shared" si="104"/>
        <v>500</v>
      </c>
    </row>
    <row r="150" spans="1:23">
      <c r="A150" t="str">
        <f t="shared" si="84"/>
        <v>National GridGSHPMoratorium</v>
      </c>
      <c r="B150" t="str">
        <f t="shared" si="101"/>
        <v>N/A</v>
      </c>
      <c r="C150" t="str">
        <f t="shared" si="101"/>
        <v>N/A</v>
      </c>
      <c r="D150">
        <f t="shared" si="101"/>
        <v>1500</v>
      </c>
      <c r="E150">
        <f t="shared" si="101"/>
        <v>500</v>
      </c>
      <c r="F150">
        <f t="shared" si="101"/>
        <v>0</v>
      </c>
      <c r="G150" t="str">
        <f t="shared" si="86"/>
        <v>National GridGSHPMoratorium</v>
      </c>
      <c r="H150" t="str">
        <f t="shared" si="102"/>
        <v>N/A</v>
      </c>
      <c r="I150" t="str">
        <f t="shared" si="102"/>
        <v>N/A</v>
      </c>
      <c r="J150">
        <f t="shared" si="102"/>
        <v>1500</v>
      </c>
      <c r="K150">
        <f t="shared" si="102"/>
        <v>500</v>
      </c>
      <c r="L150">
        <f t="shared" si="102"/>
        <v>0</v>
      </c>
      <c r="M150" t="str">
        <f t="shared" si="88"/>
        <v>National GridGSHPMoratorium</v>
      </c>
      <c r="N150" t="str">
        <f t="shared" si="89"/>
        <v>N/A</v>
      </c>
      <c r="O150" t="str">
        <f t="shared" si="89"/>
        <v>N/A</v>
      </c>
      <c r="P150">
        <f t="shared" si="89"/>
        <v>1500</v>
      </c>
      <c r="Q150">
        <f t="shared" si="89"/>
        <v>500</v>
      </c>
      <c r="S150" t="str">
        <f t="shared" si="90"/>
        <v>National GridGSHPMoratorium</v>
      </c>
      <c r="T150" t="str">
        <f t="shared" ref="T150:W150" si="105">T17</f>
        <v>N/A</v>
      </c>
      <c r="U150" t="str">
        <f t="shared" si="105"/>
        <v>N/A</v>
      </c>
      <c r="V150">
        <f t="shared" si="105"/>
        <v>1500</v>
      </c>
      <c r="W150">
        <f t="shared" si="105"/>
        <v>500</v>
      </c>
    </row>
    <row r="151" spans="1:23">
      <c r="A151" t="str">
        <f t="shared" si="84"/>
        <v>NYSEGGSHPMoratorium</v>
      </c>
      <c r="B151" t="str">
        <f t="shared" si="101"/>
        <v>N/A</v>
      </c>
      <c r="C151" t="str">
        <f t="shared" si="101"/>
        <v>N/A</v>
      </c>
      <c r="D151">
        <f t="shared" si="101"/>
        <v>1500</v>
      </c>
      <c r="E151">
        <f t="shared" si="101"/>
        <v>500</v>
      </c>
      <c r="F151">
        <f t="shared" si="101"/>
        <v>0</v>
      </c>
      <c r="G151" t="str">
        <f t="shared" si="86"/>
        <v>NYSEGGSHPMoratorium</v>
      </c>
      <c r="H151" t="str">
        <f t="shared" si="102"/>
        <v>N/A</v>
      </c>
      <c r="I151" t="str">
        <f t="shared" si="102"/>
        <v>N/A</v>
      </c>
      <c r="J151">
        <f t="shared" si="102"/>
        <v>1500</v>
      </c>
      <c r="K151">
        <f t="shared" si="102"/>
        <v>500</v>
      </c>
      <c r="L151">
        <f t="shared" si="102"/>
        <v>0</v>
      </c>
      <c r="M151" t="str">
        <f t="shared" si="88"/>
        <v>NYSEGGSHPMoratorium</v>
      </c>
      <c r="N151" t="str">
        <f t="shared" si="89"/>
        <v>N/A</v>
      </c>
      <c r="O151" t="str">
        <f t="shared" si="89"/>
        <v>N/A</v>
      </c>
      <c r="P151">
        <f t="shared" si="89"/>
        <v>1500</v>
      </c>
      <c r="Q151">
        <f t="shared" si="89"/>
        <v>500</v>
      </c>
      <c r="S151" t="str">
        <f t="shared" si="90"/>
        <v>NYSEGGSHPMoratorium</v>
      </c>
      <c r="T151" t="str">
        <f t="shared" ref="T151:W151" si="106">T18</f>
        <v>N/A</v>
      </c>
      <c r="U151" t="str">
        <f t="shared" si="106"/>
        <v>N/A</v>
      </c>
      <c r="V151">
        <f t="shared" si="106"/>
        <v>1500</v>
      </c>
      <c r="W151">
        <f t="shared" si="106"/>
        <v>500</v>
      </c>
    </row>
    <row r="152" spans="1:23">
      <c r="A152" t="str">
        <f t="shared" si="84"/>
        <v>O&amp;RGSHPMoratorium</v>
      </c>
      <c r="B152" t="str">
        <f t="shared" si="101"/>
        <v>N/A</v>
      </c>
      <c r="C152" t="str">
        <f t="shared" si="101"/>
        <v>N/A</v>
      </c>
      <c r="D152">
        <f t="shared" si="101"/>
        <v>2000</v>
      </c>
      <c r="E152">
        <f t="shared" si="101"/>
        <v>500</v>
      </c>
      <c r="F152">
        <f t="shared" si="101"/>
        <v>0</v>
      </c>
      <c r="G152" t="str">
        <f t="shared" si="86"/>
        <v>O&amp;RGSHPMoratorium</v>
      </c>
      <c r="H152" t="str">
        <f t="shared" si="102"/>
        <v>N/A</v>
      </c>
      <c r="I152" t="str">
        <f t="shared" si="102"/>
        <v>N/A</v>
      </c>
      <c r="J152">
        <f t="shared" si="102"/>
        <v>2000</v>
      </c>
      <c r="K152">
        <f t="shared" si="102"/>
        <v>500</v>
      </c>
      <c r="L152">
        <f t="shared" si="102"/>
        <v>0</v>
      </c>
      <c r="M152" t="str">
        <f t="shared" si="88"/>
        <v>O&amp;RGSHPMoratorium</v>
      </c>
      <c r="N152" t="str">
        <f t="shared" si="89"/>
        <v>N/A</v>
      </c>
      <c r="O152" t="str">
        <f t="shared" si="89"/>
        <v>N/A</v>
      </c>
      <c r="P152">
        <f t="shared" si="89"/>
        <v>2000</v>
      </c>
      <c r="Q152">
        <f t="shared" si="89"/>
        <v>500</v>
      </c>
      <c r="S152" t="str">
        <f t="shared" si="90"/>
        <v>O&amp;RGSHPMoratorium</v>
      </c>
      <c r="T152" t="str">
        <f t="shared" ref="T152:W152" si="107">T19</f>
        <v>N/A</v>
      </c>
      <c r="U152" t="str">
        <f t="shared" si="107"/>
        <v>N/A</v>
      </c>
      <c r="V152">
        <f t="shared" si="107"/>
        <v>2000</v>
      </c>
      <c r="W152">
        <f t="shared" si="107"/>
        <v>500</v>
      </c>
    </row>
    <row r="153" spans="1:23">
      <c r="A153" t="str">
        <f t="shared" si="84"/>
        <v>RGEGSHPMoratorium</v>
      </c>
      <c r="B153" t="str">
        <f t="shared" si="101"/>
        <v>N/A</v>
      </c>
      <c r="C153" t="str">
        <f t="shared" si="101"/>
        <v>N/A</v>
      </c>
      <c r="D153">
        <f t="shared" si="101"/>
        <v>1500</v>
      </c>
      <c r="E153">
        <f t="shared" si="101"/>
        <v>500</v>
      </c>
      <c r="F153">
        <f t="shared" si="101"/>
        <v>0</v>
      </c>
      <c r="G153" t="str">
        <f t="shared" si="86"/>
        <v>RGEGSHPMoratorium</v>
      </c>
      <c r="H153" t="str">
        <f t="shared" si="102"/>
        <v>N/A</v>
      </c>
      <c r="I153" t="str">
        <f t="shared" si="102"/>
        <v>N/A</v>
      </c>
      <c r="J153">
        <f t="shared" si="102"/>
        <v>1500</v>
      </c>
      <c r="K153">
        <f t="shared" si="102"/>
        <v>500</v>
      </c>
      <c r="L153">
        <f t="shared" si="102"/>
        <v>0</v>
      </c>
      <c r="M153" t="str">
        <f t="shared" si="88"/>
        <v>RGEGSHPMoratorium</v>
      </c>
      <c r="N153" t="str">
        <f t="shared" si="89"/>
        <v>N/A</v>
      </c>
      <c r="O153" t="str">
        <f t="shared" si="89"/>
        <v>N/A</v>
      </c>
      <c r="P153">
        <f t="shared" si="89"/>
        <v>1500</v>
      </c>
      <c r="Q153">
        <f t="shared" si="89"/>
        <v>500</v>
      </c>
      <c r="S153" t="str">
        <f t="shared" si="90"/>
        <v>RGEGSHPMoratorium</v>
      </c>
      <c r="T153" t="str">
        <f t="shared" ref="T153:W153" si="108">T20</f>
        <v>N/A</v>
      </c>
      <c r="U153" t="str">
        <f t="shared" si="108"/>
        <v>N/A</v>
      </c>
      <c r="V153">
        <f t="shared" si="108"/>
        <v>1500</v>
      </c>
      <c r="W153">
        <f t="shared" si="108"/>
        <v>500</v>
      </c>
    </row>
    <row r="154" spans="1:23">
      <c r="A154" t="str">
        <f t="shared" si="84"/>
        <v>ConEdGSHPMoratoriumMoratorium</v>
      </c>
      <c r="B154" t="str">
        <f t="shared" si="101"/>
        <v>N/A</v>
      </c>
      <c r="C154" t="str">
        <f t="shared" si="101"/>
        <v>N/A</v>
      </c>
      <c r="D154">
        <f t="shared" si="101"/>
        <v>2850</v>
      </c>
      <c r="E154">
        <f t="shared" si="101"/>
        <v>500</v>
      </c>
      <c r="F154">
        <f t="shared" si="101"/>
        <v>0</v>
      </c>
      <c r="G154" t="str">
        <f t="shared" si="86"/>
        <v>ConEdGSHPMoratoriumMoratorium</v>
      </c>
      <c r="H154" t="str">
        <f t="shared" si="102"/>
        <v>N/A</v>
      </c>
      <c r="I154" t="str">
        <f t="shared" si="102"/>
        <v>N/A</v>
      </c>
      <c r="J154">
        <f t="shared" si="102"/>
        <v>6500</v>
      </c>
      <c r="K154">
        <f t="shared" si="102"/>
        <v>500</v>
      </c>
      <c r="L154">
        <f t="shared" si="102"/>
        <v>0</v>
      </c>
      <c r="M154" t="str">
        <f t="shared" si="88"/>
        <v>ConEdGSHPMoratoriumMoratorium</v>
      </c>
      <c r="N154" t="str">
        <f t="shared" si="89"/>
        <v>N/A</v>
      </c>
      <c r="O154" t="str">
        <f t="shared" si="89"/>
        <v>N/A</v>
      </c>
      <c r="P154">
        <f t="shared" si="89"/>
        <v>6500</v>
      </c>
      <c r="Q154">
        <f t="shared" si="89"/>
        <v>500</v>
      </c>
      <c r="S154" t="str">
        <f t="shared" si="90"/>
        <v>ConEdGSHPMoratoriumMoratorium</v>
      </c>
      <c r="T154" t="str">
        <f t="shared" ref="T154:W154" si="109">T21</f>
        <v>N/A</v>
      </c>
      <c r="U154" t="str">
        <f t="shared" si="109"/>
        <v>N/A</v>
      </c>
      <c r="V154">
        <f t="shared" si="109"/>
        <v>6500</v>
      </c>
      <c r="W154">
        <f t="shared" si="109"/>
        <v>500</v>
      </c>
    </row>
    <row r="155" spans="1:23">
      <c r="A155" t="str">
        <f t="shared" si="84"/>
        <v>O&amp;RGSHPMoratoriumMoratorium</v>
      </c>
      <c r="B155" t="str">
        <f t="shared" si="101"/>
        <v>N/A</v>
      </c>
      <c r="C155" t="str">
        <f t="shared" si="101"/>
        <v>N/A</v>
      </c>
      <c r="D155">
        <f t="shared" si="101"/>
        <v>2000</v>
      </c>
      <c r="E155">
        <f t="shared" si="101"/>
        <v>500</v>
      </c>
      <c r="F155">
        <f t="shared" si="101"/>
        <v>0</v>
      </c>
      <c r="G155" t="str">
        <f t="shared" si="86"/>
        <v>O&amp;RGSHPMoratoriumMoratorium</v>
      </c>
      <c r="H155" t="str">
        <f t="shared" si="102"/>
        <v>N/A</v>
      </c>
      <c r="I155" t="str">
        <f t="shared" si="102"/>
        <v>N/A</v>
      </c>
      <c r="J155">
        <f t="shared" si="102"/>
        <v>2000</v>
      </c>
      <c r="K155">
        <f t="shared" si="102"/>
        <v>500</v>
      </c>
      <c r="L155">
        <f t="shared" si="102"/>
        <v>0</v>
      </c>
      <c r="M155" t="str">
        <f t="shared" si="88"/>
        <v>O&amp;RGSHPMoratoriumMoratorium</v>
      </c>
      <c r="N155" t="str">
        <f t="shared" si="89"/>
        <v>N/A</v>
      </c>
      <c r="O155" t="str">
        <f t="shared" si="89"/>
        <v>N/A</v>
      </c>
      <c r="P155">
        <f t="shared" si="89"/>
        <v>2000</v>
      </c>
      <c r="Q155">
        <f t="shared" si="89"/>
        <v>500</v>
      </c>
      <c r="S155" t="str">
        <f t="shared" si="90"/>
        <v>O&amp;RGSHPMoratoriumMoratorium</v>
      </c>
      <c r="T155" t="str">
        <f t="shared" ref="T155:W155" si="110">T22</f>
        <v>N/A</v>
      </c>
      <c r="U155" t="str">
        <f t="shared" si="110"/>
        <v>N/A</v>
      </c>
      <c r="V155">
        <f t="shared" si="110"/>
        <v>2000</v>
      </c>
      <c r="W155">
        <f t="shared" si="110"/>
        <v>500</v>
      </c>
    </row>
    <row r="156" spans="1:23">
      <c r="A156" t="str">
        <f t="shared" si="84"/>
        <v>Moratorium</v>
      </c>
      <c r="B156">
        <f t="shared" si="101"/>
        <v>0</v>
      </c>
      <c r="C156">
        <f t="shared" si="101"/>
        <v>0</v>
      </c>
      <c r="D156">
        <f t="shared" si="101"/>
        <v>0</v>
      </c>
      <c r="E156">
        <f t="shared" si="101"/>
        <v>0</v>
      </c>
      <c r="F156">
        <f t="shared" si="101"/>
        <v>0</v>
      </c>
      <c r="G156" t="str">
        <f t="shared" si="86"/>
        <v>0Moratorium</v>
      </c>
      <c r="H156">
        <f t="shared" si="102"/>
        <v>0</v>
      </c>
      <c r="I156">
        <f t="shared" si="102"/>
        <v>0</v>
      </c>
      <c r="J156">
        <f t="shared" si="102"/>
        <v>0</v>
      </c>
      <c r="K156">
        <f t="shared" si="102"/>
        <v>0</v>
      </c>
      <c r="L156">
        <f t="shared" si="102"/>
        <v>0</v>
      </c>
      <c r="M156" t="str">
        <f t="shared" si="88"/>
        <v>0Moratorium</v>
      </c>
      <c r="N156">
        <f t="shared" si="89"/>
        <v>0</v>
      </c>
      <c r="O156">
        <f t="shared" si="89"/>
        <v>0</v>
      </c>
      <c r="P156">
        <f t="shared" si="89"/>
        <v>0</v>
      </c>
      <c r="Q156">
        <f t="shared" si="89"/>
        <v>0</v>
      </c>
      <c r="S156" t="str">
        <f t="shared" si="90"/>
        <v>0Moratorium</v>
      </c>
      <c r="T156">
        <f t="shared" ref="T156:W156" si="111">T23</f>
        <v>0</v>
      </c>
      <c r="U156">
        <f t="shared" si="111"/>
        <v>0</v>
      </c>
      <c r="V156">
        <f t="shared" si="111"/>
        <v>0</v>
      </c>
      <c r="W156">
        <f t="shared" si="111"/>
        <v>0</v>
      </c>
    </row>
    <row r="157" spans="1:23">
      <c r="A157" t="str">
        <f t="shared" si="84"/>
        <v>HPWHMoratorium</v>
      </c>
      <c r="B157" t="str">
        <f t="shared" si="101"/>
        <v>/Unit</v>
      </c>
      <c r="C157">
        <f t="shared" si="101"/>
        <v>0</v>
      </c>
      <c r="D157">
        <f t="shared" si="101"/>
        <v>0</v>
      </c>
      <c r="E157">
        <f t="shared" si="101"/>
        <v>0</v>
      </c>
      <c r="F157">
        <f t="shared" si="101"/>
        <v>0</v>
      </c>
      <c r="G157" t="str">
        <f t="shared" si="86"/>
        <v>HPWHMoratorium</v>
      </c>
      <c r="H157" t="str">
        <f t="shared" si="102"/>
        <v>/Unit</v>
      </c>
      <c r="I157">
        <f t="shared" si="102"/>
        <v>0</v>
      </c>
      <c r="J157">
        <f t="shared" si="102"/>
        <v>0</v>
      </c>
      <c r="K157">
        <f t="shared" si="102"/>
        <v>0</v>
      </c>
      <c r="L157">
        <f t="shared" si="102"/>
        <v>0</v>
      </c>
      <c r="M157" t="str">
        <f t="shared" si="88"/>
        <v>HPWHMoratorium</v>
      </c>
      <c r="N157" t="str">
        <f t="shared" si="89"/>
        <v>/Unit</v>
      </c>
      <c r="O157">
        <f t="shared" si="89"/>
        <v>0</v>
      </c>
      <c r="P157">
        <f t="shared" si="89"/>
        <v>0</v>
      </c>
      <c r="Q157">
        <f t="shared" si="89"/>
        <v>0</v>
      </c>
      <c r="S157" t="str">
        <f t="shared" si="90"/>
        <v>HPWHMoratorium</v>
      </c>
      <c r="T157" t="str">
        <f t="shared" ref="T157:W157" si="112">T24</f>
        <v>/Unit</v>
      </c>
      <c r="U157">
        <f t="shared" si="112"/>
        <v>0</v>
      </c>
      <c r="V157">
        <f t="shared" si="112"/>
        <v>0</v>
      </c>
      <c r="W157">
        <f t="shared" si="112"/>
        <v>0</v>
      </c>
    </row>
    <row r="158" spans="1:23">
      <c r="A158" t="str">
        <f t="shared" si="84"/>
        <v>Central HudsonHPWHMoratorium</v>
      </c>
      <c r="B158">
        <f t="shared" ref="B158:F167" si="113">B25</f>
        <v>1000</v>
      </c>
      <c r="C158">
        <f t="shared" si="113"/>
        <v>0</v>
      </c>
      <c r="D158">
        <f t="shared" si="113"/>
        <v>0</v>
      </c>
      <c r="E158">
        <f t="shared" si="113"/>
        <v>0</v>
      </c>
      <c r="F158">
        <f t="shared" si="113"/>
        <v>0</v>
      </c>
      <c r="G158" t="str">
        <f t="shared" si="86"/>
        <v>Central HudsonHPWHMoratorium</v>
      </c>
      <c r="H158">
        <f t="shared" ref="H158:L167" si="114">H25</f>
        <v>1000</v>
      </c>
      <c r="I158">
        <f t="shared" si="114"/>
        <v>0</v>
      </c>
      <c r="J158">
        <f t="shared" si="114"/>
        <v>0</v>
      </c>
      <c r="K158">
        <f t="shared" si="114"/>
        <v>0</v>
      </c>
      <c r="L158">
        <f t="shared" si="114"/>
        <v>0</v>
      </c>
      <c r="M158" t="str">
        <f t="shared" si="88"/>
        <v>Central HudsonHPWHMoratorium</v>
      </c>
      <c r="N158">
        <f t="shared" ref="N158:Q177" si="115">N25</f>
        <v>1000</v>
      </c>
      <c r="O158">
        <f t="shared" si="115"/>
        <v>0</v>
      </c>
      <c r="P158">
        <f t="shared" si="115"/>
        <v>0</v>
      </c>
      <c r="Q158">
        <f t="shared" si="115"/>
        <v>0</v>
      </c>
      <c r="S158" t="str">
        <f t="shared" si="90"/>
        <v>Central HudsonHPWHMoratorium</v>
      </c>
      <c r="T158">
        <f t="shared" ref="T158:W158" si="116">T25</f>
        <v>1000</v>
      </c>
      <c r="U158">
        <f t="shared" si="116"/>
        <v>0</v>
      </c>
      <c r="V158">
        <f t="shared" si="116"/>
        <v>0</v>
      </c>
      <c r="W158">
        <f t="shared" si="116"/>
        <v>0</v>
      </c>
    </row>
    <row r="159" spans="1:23">
      <c r="A159" t="str">
        <f t="shared" si="84"/>
        <v>ConEdHPWHMoratorium</v>
      </c>
      <c r="B159">
        <f t="shared" si="113"/>
        <v>1000</v>
      </c>
      <c r="C159">
        <f t="shared" si="113"/>
        <v>0</v>
      </c>
      <c r="D159">
        <f t="shared" si="113"/>
        <v>0</v>
      </c>
      <c r="E159">
        <f t="shared" si="113"/>
        <v>0</v>
      </c>
      <c r="F159">
        <f t="shared" si="113"/>
        <v>0</v>
      </c>
      <c r="G159" t="str">
        <f t="shared" si="86"/>
        <v>ConEdHPWHMoratorium</v>
      </c>
      <c r="H159">
        <f t="shared" si="114"/>
        <v>1000</v>
      </c>
      <c r="I159">
        <f t="shared" si="114"/>
        <v>0</v>
      </c>
      <c r="J159">
        <f t="shared" si="114"/>
        <v>0</v>
      </c>
      <c r="K159">
        <f t="shared" si="114"/>
        <v>0</v>
      </c>
      <c r="L159">
        <f t="shared" si="114"/>
        <v>0</v>
      </c>
      <c r="M159" t="str">
        <f t="shared" si="88"/>
        <v>ConEdHPWHMoratorium</v>
      </c>
      <c r="N159">
        <f t="shared" si="115"/>
        <v>1000</v>
      </c>
      <c r="O159">
        <f t="shared" si="115"/>
        <v>0</v>
      </c>
      <c r="P159">
        <f t="shared" si="115"/>
        <v>0</v>
      </c>
      <c r="Q159">
        <f t="shared" si="115"/>
        <v>0</v>
      </c>
      <c r="S159" t="str">
        <f t="shared" si="90"/>
        <v>ConEdHPWHMoratorium</v>
      </c>
      <c r="T159">
        <f t="shared" ref="T159:W159" si="117">T26</f>
        <v>1000</v>
      </c>
      <c r="U159">
        <f t="shared" si="117"/>
        <v>0</v>
      </c>
      <c r="V159">
        <f t="shared" si="117"/>
        <v>0</v>
      </c>
      <c r="W159">
        <f t="shared" si="117"/>
        <v>0</v>
      </c>
    </row>
    <row r="160" spans="1:23">
      <c r="A160" t="str">
        <f t="shared" si="84"/>
        <v>National GridHPWHMoratorium</v>
      </c>
      <c r="B160">
        <f t="shared" si="113"/>
        <v>700</v>
      </c>
      <c r="C160">
        <f t="shared" si="113"/>
        <v>0</v>
      </c>
      <c r="D160">
        <f t="shared" si="113"/>
        <v>0</v>
      </c>
      <c r="E160">
        <f t="shared" si="113"/>
        <v>0</v>
      </c>
      <c r="F160">
        <f t="shared" si="113"/>
        <v>0</v>
      </c>
      <c r="G160" t="str">
        <f t="shared" si="86"/>
        <v>National GridHPWHMoratorium</v>
      </c>
      <c r="H160">
        <f t="shared" si="114"/>
        <v>700</v>
      </c>
      <c r="I160">
        <f t="shared" si="114"/>
        <v>0</v>
      </c>
      <c r="J160">
        <f t="shared" si="114"/>
        <v>0</v>
      </c>
      <c r="K160">
        <f t="shared" si="114"/>
        <v>0</v>
      </c>
      <c r="L160">
        <f t="shared" si="114"/>
        <v>0</v>
      </c>
      <c r="M160" t="str">
        <f t="shared" si="88"/>
        <v>National GridHPWHMoratorium</v>
      </c>
      <c r="N160">
        <f t="shared" si="115"/>
        <v>700</v>
      </c>
      <c r="O160">
        <f t="shared" si="115"/>
        <v>0</v>
      </c>
      <c r="P160">
        <f t="shared" si="115"/>
        <v>0</v>
      </c>
      <c r="Q160">
        <f t="shared" si="115"/>
        <v>0</v>
      </c>
      <c r="S160" t="str">
        <f t="shared" si="90"/>
        <v>National GridHPWHMoratorium</v>
      </c>
      <c r="T160">
        <f t="shared" ref="T160:W160" si="118">T27</f>
        <v>700</v>
      </c>
      <c r="U160">
        <f t="shared" si="118"/>
        <v>0</v>
      </c>
      <c r="V160">
        <f t="shared" si="118"/>
        <v>0</v>
      </c>
      <c r="W160">
        <f t="shared" si="118"/>
        <v>0</v>
      </c>
    </row>
    <row r="161" spans="1:23">
      <c r="A161" t="str">
        <f t="shared" si="84"/>
        <v>NYSEGHPWHMoratorium</v>
      </c>
      <c r="B161">
        <f t="shared" si="113"/>
        <v>700</v>
      </c>
      <c r="C161">
        <f t="shared" si="113"/>
        <v>0</v>
      </c>
      <c r="D161">
        <f t="shared" si="113"/>
        <v>0</v>
      </c>
      <c r="E161">
        <f t="shared" si="113"/>
        <v>0</v>
      </c>
      <c r="F161">
        <f t="shared" si="113"/>
        <v>0</v>
      </c>
      <c r="G161" t="str">
        <f t="shared" si="86"/>
        <v>NYSEGHPWHMoratorium</v>
      </c>
      <c r="H161">
        <f t="shared" si="114"/>
        <v>700</v>
      </c>
      <c r="I161">
        <f t="shared" si="114"/>
        <v>0</v>
      </c>
      <c r="J161">
        <f t="shared" si="114"/>
        <v>0</v>
      </c>
      <c r="K161">
        <f t="shared" si="114"/>
        <v>0</v>
      </c>
      <c r="L161">
        <f t="shared" si="114"/>
        <v>0</v>
      </c>
      <c r="M161" t="str">
        <f t="shared" si="88"/>
        <v>NYSEGHPWHMoratorium</v>
      </c>
      <c r="N161">
        <f t="shared" si="115"/>
        <v>700</v>
      </c>
      <c r="O161">
        <f t="shared" si="115"/>
        <v>0</v>
      </c>
      <c r="P161">
        <f t="shared" si="115"/>
        <v>0</v>
      </c>
      <c r="Q161">
        <f t="shared" si="115"/>
        <v>0</v>
      </c>
      <c r="S161" t="str">
        <f t="shared" si="90"/>
        <v>NYSEGHPWHMoratorium</v>
      </c>
      <c r="T161">
        <f t="shared" ref="T161:W161" si="119">T28</f>
        <v>700</v>
      </c>
      <c r="U161">
        <f t="shared" si="119"/>
        <v>0</v>
      </c>
      <c r="V161">
        <f t="shared" si="119"/>
        <v>0</v>
      </c>
      <c r="W161">
        <f t="shared" si="119"/>
        <v>0</v>
      </c>
    </row>
    <row r="162" spans="1:23">
      <c r="A162" t="str">
        <f t="shared" si="84"/>
        <v>O&amp;RHPWHMoratorium</v>
      </c>
      <c r="B162">
        <f t="shared" si="113"/>
        <v>1000</v>
      </c>
      <c r="C162">
        <f t="shared" si="113"/>
        <v>0</v>
      </c>
      <c r="D162">
        <f t="shared" si="113"/>
        <v>0</v>
      </c>
      <c r="E162">
        <f t="shared" si="113"/>
        <v>0</v>
      </c>
      <c r="F162">
        <f t="shared" si="113"/>
        <v>0</v>
      </c>
      <c r="G162" t="str">
        <f t="shared" si="86"/>
        <v>O&amp;RHPWHMoratorium</v>
      </c>
      <c r="H162">
        <f t="shared" si="114"/>
        <v>1000</v>
      </c>
      <c r="I162">
        <f t="shared" si="114"/>
        <v>0</v>
      </c>
      <c r="J162">
        <f t="shared" si="114"/>
        <v>0</v>
      </c>
      <c r="K162">
        <f t="shared" si="114"/>
        <v>0</v>
      </c>
      <c r="L162">
        <f t="shared" si="114"/>
        <v>0</v>
      </c>
      <c r="M162" t="str">
        <f t="shared" si="88"/>
        <v>O&amp;RHPWHMoratorium</v>
      </c>
      <c r="N162">
        <f t="shared" si="115"/>
        <v>1000</v>
      </c>
      <c r="O162">
        <f t="shared" si="115"/>
        <v>0</v>
      </c>
      <c r="P162">
        <f t="shared" si="115"/>
        <v>0</v>
      </c>
      <c r="Q162">
        <f t="shared" si="115"/>
        <v>0</v>
      </c>
      <c r="S162" t="str">
        <f t="shared" si="90"/>
        <v>O&amp;RHPWHMoratorium</v>
      </c>
      <c r="T162">
        <f t="shared" ref="T162:W162" si="120">T29</f>
        <v>1000</v>
      </c>
      <c r="U162">
        <f t="shared" si="120"/>
        <v>0</v>
      </c>
      <c r="V162">
        <f t="shared" si="120"/>
        <v>0</v>
      </c>
      <c r="W162">
        <f t="shared" si="120"/>
        <v>0</v>
      </c>
    </row>
    <row r="163" spans="1:23">
      <c r="A163" t="str">
        <f t="shared" si="84"/>
        <v>RGEHPWHMoratorium</v>
      </c>
      <c r="B163">
        <f t="shared" si="113"/>
        <v>700</v>
      </c>
      <c r="C163">
        <f t="shared" si="113"/>
        <v>0</v>
      </c>
      <c r="D163">
        <f t="shared" si="113"/>
        <v>0</v>
      </c>
      <c r="E163">
        <f t="shared" si="113"/>
        <v>0</v>
      </c>
      <c r="F163">
        <f t="shared" si="113"/>
        <v>0</v>
      </c>
      <c r="G163" t="str">
        <f t="shared" si="86"/>
        <v>RGEHPWHMoratorium</v>
      </c>
      <c r="H163">
        <f t="shared" si="114"/>
        <v>700</v>
      </c>
      <c r="I163">
        <f t="shared" si="114"/>
        <v>0</v>
      </c>
      <c r="J163">
        <f t="shared" si="114"/>
        <v>0</v>
      </c>
      <c r="K163">
        <f t="shared" si="114"/>
        <v>0</v>
      </c>
      <c r="L163">
        <f t="shared" si="114"/>
        <v>0</v>
      </c>
      <c r="M163" t="str">
        <f t="shared" si="88"/>
        <v>RGEHPWHMoratorium</v>
      </c>
      <c r="N163">
        <f t="shared" si="115"/>
        <v>700</v>
      </c>
      <c r="O163">
        <f t="shared" si="115"/>
        <v>0</v>
      </c>
      <c r="P163">
        <f t="shared" si="115"/>
        <v>0</v>
      </c>
      <c r="Q163">
        <f t="shared" si="115"/>
        <v>0</v>
      </c>
      <c r="S163" t="str">
        <f t="shared" si="90"/>
        <v>RGEHPWHMoratorium</v>
      </c>
      <c r="T163">
        <f t="shared" ref="T163:W163" si="121">T30</f>
        <v>700</v>
      </c>
      <c r="U163">
        <f t="shared" si="121"/>
        <v>0</v>
      </c>
      <c r="V163">
        <f t="shared" si="121"/>
        <v>0</v>
      </c>
      <c r="W163">
        <f t="shared" si="121"/>
        <v>0</v>
      </c>
    </row>
    <row r="164" spans="1:23">
      <c r="A164" t="str">
        <f t="shared" si="84"/>
        <v>ConEdHPWHMoratoriumMoratorium</v>
      </c>
      <c r="B164">
        <f t="shared" si="113"/>
        <v>1000</v>
      </c>
      <c r="C164">
        <f t="shared" si="113"/>
        <v>0</v>
      </c>
      <c r="D164">
        <f t="shared" si="113"/>
        <v>0</v>
      </c>
      <c r="E164">
        <f t="shared" si="113"/>
        <v>0</v>
      </c>
      <c r="F164">
        <f t="shared" si="113"/>
        <v>0</v>
      </c>
      <c r="G164" t="str">
        <f t="shared" si="86"/>
        <v>ConEdHPWHMoratoriumMoratorium</v>
      </c>
      <c r="H164">
        <f t="shared" si="114"/>
        <v>1300</v>
      </c>
      <c r="I164">
        <f t="shared" si="114"/>
        <v>0</v>
      </c>
      <c r="J164">
        <f t="shared" si="114"/>
        <v>0</v>
      </c>
      <c r="K164">
        <f t="shared" si="114"/>
        <v>0</v>
      </c>
      <c r="L164">
        <f t="shared" si="114"/>
        <v>0</v>
      </c>
      <c r="M164" t="str">
        <f t="shared" si="88"/>
        <v>ConEdHPWHMoratoriumMoratorium</v>
      </c>
      <c r="N164">
        <f t="shared" si="115"/>
        <v>1300</v>
      </c>
      <c r="O164">
        <f t="shared" si="115"/>
        <v>0</v>
      </c>
      <c r="P164">
        <f t="shared" si="115"/>
        <v>0</v>
      </c>
      <c r="Q164">
        <f t="shared" si="115"/>
        <v>0</v>
      </c>
      <c r="S164" t="str">
        <f t="shared" si="90"/>
        <v>ConEdHPWHMoratoriumMoratorium</v>
      </c>
      <c r="T164">
        <f t="shared" ref="T164:W164" si="122">T31</f>
        <v>1300</v>
      </c>
      <c r="U164">
        <f t="shared" si="122"/>
        <v>0</v>
      </c>
      <c r="V164">
        <f t="shared" si="122"/>
        <v>0</v>
      </c>
      <c r="W164">
        <f t="shared" si="122"/>
        <v>0</v>
      </c>
    </row>
    <row r="165" spans="1:23">
      <c r="A165" t="str">
        <f t="shared" si="84"/>
        <v>O&amp;RHPWHMoratoriumMoratorium</v>
      </c>
      <c r="B165">
        <f t="shared" si="113"/>
        <v>1000</v>
      </c>
      <c r="C165">
        <f t="shared" si="113"/>
        <v>0</v>
      </c>
      <c r="D165">
        <f t="shared" si="113"/>
        <v>0</v>
      </c>
      <c r="E165">
        <f t="shared" si="113"/>
        <v>0</v>
      </c>
      <c r="F165">
        <f t="shared" si="113"/>
        <v>0</v>
      </c>
      <c r="G165" t="str">
        <f t="shared" si="86"/>
        <v>O&amp;RHPWHMoratoriumMoratorium</v>
      </c>
      <c r="H165">
        <f t="shared" si="114"/>
        <v>1000</v>
      </c>
      <c r="I165">
        <f t="shared" si="114"/>
        <v>0</v>
      </c>
      <c r="J165">
        <f t="shared" si="114"/>
        <v>0</v>
      </c>
      <c r="K165">
        <f t="shared" si="114"/>
        <v>0</v>
      </c>
      <c r="L165">
        <f t="shared" si="114"/>
        <v>0</v>
      </c>
      <c r="M165" t="str">
        <f t="shared" si="88"/>
        <v>O&amp;RHPWHMoratoriumMoratorium</v>
      </c>
      <c r="N165">
        <f t="shared" si="115"/>
        <v>1000</v>
      </c>
      <c r="O165">
        <f t="shared" si="115"/>
        <v>0</v>
      </c>
      <c r="P165">
        <f t="shared" si="115"/>
        <v>0</v>
      </c>
      <c r="Q165">
        <f t="shared" si="115"/>
        <v>0</v>
      </c>
      <c r="S165" t="str">
        <f t="shared" si="90"/>
        <v>O&amp;RHPWHMoratoriumMoratorium</v>
      </c>
      <c r="T165">
        <f t="shared" ref="T165:W165" si="123">T32</f>
        <v>1000</v>
      </c>
      <c r="U165">
        <f t="shared" si="123"/>
        <v>0</v>
      </c>
      <c r="V165">
        <f t="shared" si="123"/>
        <v>0</v>
      </c>
      <c r="W165">
        <f t="shared" si="123"/>
        <v>0</v>
      </c>
    </row>
    <row r="166" spans="1:23">
      <c r="A166" t="str">
        <f t="shared" si="84"/>
        <v>Moratorium</v>
      </c>
      <c r="B166">
        <f t="shared" si="113"/>
        <v>0</v>
      </c>
      <c r="C166">
        <f t="shared" si="113"/>
        <v>0</v>
      </c>
      <c r="D166">
        <f t="shared" si="113"/>
        <v>0</v>
      </c>
      <c r="E166">
        <f t="shared" si="113"/>
        <v>0</v>
      </c>
      <c r="F166">
        <f t="shared" si="113"/>
        <v>0</v>
      </c>
      <c r="G166" t="str">
        <f t="shared" si="86"/>
        <v>0Moratorium</v>
      </c>
      <c r="H166">
        <f t="shared" si="114"/>
        <v>0</v>
      </c>
      <c r="I166">
        <f t="shared" si="114"/>
        <v>0</v>
      </c>
      <c r="J166">
        <f t="shared" si="114"/>
        <v>0</v>
      </c>
      <c r="K166">
        <f t="shared" si="114"/>
        <v>0</v>
      </c>
      <c r="L166">
        <f t="shared" si="114"/>
        <v>0</v>
      </c>
      <c r="M166" t="str">
        <f t="shared" si="88"/>
        <v>0Moratorium</v>
      </c>
      <c r="N166">
        <f t="shared" si="115"/>
        <v>0</v>
      </c>
      <c r="O166">
        <f t="shared" si="115"/>
        <v>0</v>
      </c>
      <c r="P166">
        <f t="shared" si="115"/>
        <v>0</v>
      </c>
      <c r="Q166">
        <f t="shared" si="115"/>
        <v>0</v>
      </c>
      <c r="S166" t="str">
        <f t="shared" si="90"/>
        <v>0Moratorium</v>
      </c>
      <c r="T166">
        <f t="shared" ref="T166:W166" si="124">T33</f>
        <v>0</v>
      </c>
      <c r="U166">
        <f t="shared" si="124"/>
        <v>0</v>
      </c>
      <c r="V166">
        <f t="shared" si="124"/>
        <v>0</v>
      </c>
      <c r="W166">
        <f t="shared" si="124"/>
        <v>0</v>
      </c>
    </row>
    <row r="167" spans="1:23">
      <c r="A167" t="str">
        <f t="shared" si="84"/>
        <v>ASHP + HPWHMoratorium</v>
      </c>
      <c r="B167" t="str">
        <f t="shared" si="113"/>
        <v>Partial</v>
      </c>
      <c r="C167" t="str">
        <f t="shared" si="113"/>
        <v>Contractor (per unit)</v>
      </c>
      <c r="D167" t="str">
        <f t="shared" si="113"/>
        <v>Whole home</v>
      </c>
      <c r="E167" t="str">
        <f t="shared" si="113"/>
        <v>Contractor (per project)</v>
      </c>
      <c r="F167">
        <f t="shared" si="113"/>
        <v>0</v>
      </c>
      <c r="G167" t="str">
        <f t="shared" si="86"/>
        <v>ASHP + HPWHMoratorium</v>
      </c>
      <c r="H167" t="str">
        <f t="shared" si="114"/>
        <v>Partial</v>
      </c>
      <c r="I167" t="str">
        <f t="shared" si="114"/>
        <v>Contractor (per unit)</v>
      </c>
      <c r="J167" t="str">
        <f t="shared" si="114"/>
        <v>Whole home</v>
      </c>
      <c r="K167" t="str">
        <f t="shared" si="114"/>
        <v>Contractor (per project)</v>
      </c>
      <c r="L167">
        <f t="shared" si="114"/>
        <v>0</v>
      </c>
      <c r="M167" t="str">
        <f t="shared" si="88"/>
        <v>ASHP + HPWHMoratorium</v>
      </c>
      <c r="N167" t="str">
        <f t="shared" si="115"/>
        <v>Partial</v>
      </c>
      <c r="O167" t="str">
        <f t="shared" si="115"/>
        <v>Contractor (per unit)</v>
      </c>
      <c r="P167" t="str">
        <f t="shared" si="115"/>
        <v>Whole home</v>
      </c>
      <c r="Q167" t="str">
        <f t="shared" si="115"/>
        <v>Contractor (per project)</v>
      </c>
      <c r="S167" t="str">
        <f t="shared" si="90"/>
        <v>ASHP + HPWHMoratorium</v>
      </c>
      <c r="T167" t="str">
        <f t="shared" ref="T167:W167" si="125">T34</f>
        <v>Partial</v>
      </c>
      <c r="U167" t="str">
        <f t="shared" si="125"/>
        <v>Contractor (per unit)</v>
      </c>
      <c r="V167" t="str">
        <f t="shared" si="125"/>
        <v>Whole home</v>
      </c>
      <c r="W167" t="str">
        <f t="shared" si="125"/>
        <v>Contractor (per project)</v>
      </c>
    </row>
    <row r="168" spans="1:23">
      <c r="A168" t="str">
        <f t="shared" si="84"/>
        <v>Central HudsonASHP + HPWHMoratorium</v>
      </c>
      <c r="B168">
        <f t="shared" ref="B168:F177" si="126">B35</f>
        <v>800</v>
      </c>
      <c r="C168">
        <f t="shared" si="126"/>
        <v>100</v>
      </c>
      <c r="D168">
        <f t="shared" si="126"/>
        <v>1300</v>
      </c>
      <c r="E168">
        <f t="shared" si="126"/>
        <v>500</v>
      </c>
      <c r="F168">
        <f t="shared" si="126"/>
        <v>0</v>
      </c>
      <c r="G168" t="str">
        <f t="shared" si="86"/>
        <v>Central HudsonASHP + HPWHMoratorium</v>
      </c>
      <c r="H168">
        <f t="shared" ref="H168:L177" si="127">H35</f>
        <v>500</v>
      </c>
      <c r="I168">
        <f t="shared" si="127"/>
        <v>100</v>
      </c>
      <c r="J168">
        <f t="shared" si="127"/>
        <v>1300</v>
      </c>
      <c r="K168">
        <f t="shared" si="127"/>
        <v>500</v>
      </c>
      <c r="L168">
        <f t="shared" si="127"/>
        <v>0</v>
      </c>
      <c r="M168" t="str">
        <f t="shared" si="88"/>
        <v>Central HudsonASHP + HPWHMoratorium</v>
      </c>
      <c r="N168">
        <f t="shared" si="115"/>
        <v>500</v>
      </c>
      <c r="O168">
        <f t="shared" si="115"/>
        <v>100</v>
      </c>
      <c r="P168">
        <f t="shared" si="115"/>
        <v>1300</v>
      </c>
      <c r="Q168">
        <f t="shared" si="115"/>
        <v>500</v>
      </c>
      <c r="S168" t="str">
        <f t="shared" si="90"/>
        <v>Central HudsonASHP + HPWHMoratorium</v>
      </c>
      <c r="T168">
        <f t="shared" ref="T168:W168" si="128">T35</f>
        <v>200</v>
      </c>
      <c r="U168">
        <f t="shared" si="128"/>
        <v>100</v>
      </c>
      <c r="V168">
        <f t="shared" si="128"/>
        <v>500</v>
      </c>
      <c r="W168">
        <f t="shared" si="128"/>
        <v>300</v>
      </c>
    </row>
    <row r="169" spans="1:23">
      <c r="A169" t="str">
        <f t="shared" si="84"/>
        <v>ConEdASHP + HPWHMoratorium</v>
      </c>
      <c r="B169">
        <f t="shared" si="126"/>
        <v>500</v>
      </c>
      <c r="C169">
        <f t="shared" si="126"/>
        <v>250</v>
      </c>
      <c r="D169">
        <f t="shared" si="126"/>
        <v>2000</v>
      </c>
      <c r="E169">
        <f t="shared" si="126"/>
        <v>1000</v>
      </c>
      <c r="F169">
        <f t="shared" si="126"/>
        <v>0</v>
      </c>
      <c r="G169" t="str">
        <f t="shared" si="86"/>
        <v>ConEdASHP + HPWHMoratorium</v>
      </c>
      <c r="H169">
        <f t="shared" si="127"/>
        <v>500</v>
      </c>
      <c r="I169">
        <f t="shared" si="127"/>
        <v>250</v>
      </c>
      <c r="J169">
        <f t="shared" si="127"/>
        <v>2000</v>
      </c>
      <c r="K169">
        <f t="shared" si="127"/>
        <v>1000</v>
      </c>
      <c r="L169">
        <f t="shared" si="127"/>
        <v>0</v>
      </c>
      <c r="M169" t="str">
        <f t="shared" si="88"/>
        <v>ConEdASHP + HPWHMoratorium</v>
      </c>
      <c r="N169">
        <f t="shared" si="115"/>
        <v>250</v>
      </c>
      <c r="O169">
        <f t="shared" si="115"/>
        <v>125</v>
      </c>
      <c r="P169">
        <f t="shared" si="115"/>
        <v>1000</v>
      </c>
      <c r="Q169">
        <f t="shared" si="115"/>
        <v>500</v>
      </c>
      <c r="S169" t="str">
        <f t="shared" si="90"/>
        <v>ConEdASHP + HPWHMoratorium</v>
      </c>
      <c r="T169">
        <f t="shared" ref="T169:W169" si="129">T36</f>
        <v>100</v>
      </c>
      <c r="U169">
        <f t="shared" si="129"/>
        <v>50</v>
      </c>
      <c r="V169">
        <f t="shared" si="129"/>
        <v>500</v>
      </c>
      <c r="W169">
        <f t="shared" si="129"/>
        <v>300</v>
      </c>
    </row>
    <row r="170" spans="1:23">
      <c r="A170" t="str">
        <f t="shared" ref="A170:A201" si="130">A37&amp;$C$135</f>
        <v>National GridASHP + HPWHMoratorium</v>
      </c>
      <c r="B170">
        <f t="shared" si="126"/>
        <v>500</v>
      </c>
      <c r="C170">
        <f t="shared" si="126"/>
        <v>100</v>
      </c>
      <c r="D170">
        <f t="shared" si="126"/>
        <v>1000</v>
      </c>
      <c r="E170">
        <f t="shared" si="126"/>
        <v>500</v>
      </c>
      <c r="F170">
        <f t="shared" si="126"/>
        <v>0</v>
      </c>
      <c r="G170" t="str">
        <f t="shared" ref="G170:G201" si="131">G37&amp;$C$135</f>
        <v>National GridASHP + HPWHMoratorium</v>
      </c>
      <c r="H170">
        <f t="shared" si="127"/>
        <v>500</v>
      </c>
      <c r="I170">
        <f t="shared" si="127"/>
        <v>100</v>
      </c>
      <c r="J170">
        <f t="shared" si="127"/>
        <v>1000</v>
      </c>
      <c r="K170">
        <f t="shared" si="127"/>
        <v>500</v>
      </c>
      <c r="L170">
        <f t="shared" si="127"/>
        <v>0</v>
      </c>
      <c r="M170" t="str">
        <f t="shared" ref="M170:M201" si="132">M37&amp;$C$135</f>
        <v>National GridASHP + HPWHMoratorium</v>
      </c>
      <c r="N170">
        <f t="shared" si="115"/>
        <v>500</v>
      </c>
      <c r="O170">
        <f t="shared" si="115"/>
        <v>100</v>
      </c>
      <c r="P170">
        <f t="shared" si="115"/>
        <v>1000</v>
      </c>
      <c r="Q170">
        <f t="shared" si="115"/>
        <v>500</v>
      </c>
      <c r="S170" t="str">
        <f t="shared" si="90"/>
        <v>National GridASHP + HPWHMoratorium</v>
      </c>
      <c r="T170">
        <f t="shared" ref="T170:W170" si="133">T37</f>
        <v>500</v>
      </c>
      <c r="U170">
        <f t="shared" si="133"/>
        <v>100</v>
      </c>
      <c r="V170">
        <f t="shared" si="133"/>
        <v>1000</v>
      </c>
      <c r="W170">
        <f t="shared" si="133"/>
        <v>500</v>
      </c>
    </row>
    <row r="171" spans="1:23">
      <c r="A171" t="str">
        <f t="shared" si="130"/>
        <v>NYSEGASHP + HPWHMoratorium</v>
      </c>
      <c r="B171">
        <f t="shared" si="126"/>
        <v>500</v>
      </c>
      <c r="C171">
        <f t="shared" si="126"/>
        <v>100</v>
      </c>
      <c r="D171">
        <f t="shared" si="126"/>
        <v>1000</v>
      </c>
      <c r="E171">
        <f t="shared" si="126"/>
        <v>500</v>
      </c>
      <c r="F171">
        <f t="shared" si="126"/>
        <v>0</v>
      </c>
      <c r="G171" t="str">
        <f t="shared" si="131"/>
        <v>NYSEGASHP + HPWHMoratorium</v>
      </c>
      <c r="H171">
        <f t="shared" si="127"/>
        <v>500</v>
      </c>
      <c r="I171">
        <f t="shared" si="127"/>
        <v>100</v>
      </c>
      <c r="J171">
        <f t="shared" si="127"/>
        <v>1000</v>
      </c>
      <c r="K171">
        <f t="shared" si="127"/>
        <v>500</v>
      </c>
      <c r="L171">
        <f t="shared" si="127"/>
        <v>0</v>
      </c>
      <c r="M171" t="str">
        <f t="shared" si="132"/>
        <v>NYSEGASHP + HPWHMoratorium</v>
      </c>
      <c r="N171">
        <f t="shared" si="115"/>
        <v>500</v>
      </c>
      <c r="O171">
        <f t="shared" si="115"/>
        <v>100</v>
      </c>
      <c r="P171">
        <f t="shared" si="115"/>
        <v>1000</v>
      </c>
      <c r="Q171">
        <f t="shared" si="115"/>
        <v>500</v>
      </c>
      <c r="S171" t="str">
        <f t="shared" si="90"/>
        <v>NYSEGASHP + HPWHMoratorium</v>
      </c>
      <c r="T171">
        <f t="shared" ref="T171:W171" si="134">T38</f>
        <v>500</v>
      </c>
      <c r="U171">
        <f t="shared" si="134"/>
        <v>100</v>
      </c>
      <c r="V171">
        <f t="shared" si="134"/>
        <v>1000</v>
      </c>
      <c r="W171">
        <f t="shared" si="134"/>
        <v>500</v>
      </c>
    </row>
    <row r="172" spans="1:23">
      <c r="A172" t="str">
        <f t="shared" si="130"/>
        <v>O&amp;RASHP + HPWHMoratorium</v>
      </c>
      <c r="B172">
        <f t="shared" si="126"/>
        <v>500</v>
      </c>
      <c r="C172">
        <f t="shared" si="126"/>
        <v>250</v>
      </c>
      <c r="D172">
        <f t="shared" si="126"/>
        <v>1600</v>
      </c>
      <c r="E172">
        <f t="shared" si="126"/>
        <v>500</v>
      </c>
      <c r="F172">
        <f t="shared" si="126"/>
        <v>0</v>
      </c>
      <c r="G172" t="str">
        <f t="shared" si="131"/>
        <v>O&amp;RASHP + HPWHMoratorium</v>
      </c>
      <c r="H172">
        <f t="shared" si="127"/>
        <v>500</v>
      </c>
      <c r="I172">
        <f t="shared" si="127"/>
        <v>250</v>
      </c>
      <c r="J172">
        <f t="shared" si="127"/>
        <v>1600</v>
      </c>
      <c r="K172">
        <f t="shared" si="127"/>
        <v>500</v>
      </c>
      <c r="L172">
        <f t="shared" si="127"/>
        <v>0</v>
      </c>
      <c r="M172" t="str">
        <f t="shared" si="132"/>
        <v>O&amp;RASHP + HPWHMoratorium</v>
      </c>
      <c r="N172">
        <f t="shared" si="115"/>
        <v>500</v>
      </c>
      <c r="O172">
        <f t="shared" si="115"/>
        <v>250</v>
      </c>
      <c r="P172">
        <f t="shared" si="115"/>
        <v>1600</v>
      </c>
      <c r="Q172">
        <f t="shared" si="115"/>
        <v>500</v>
      </c>
      <c r="S172" t="str">
        <f t="shared" si="90"/>
        <v>O&amp;RASHP + HPWHMoratorium</v>
      </c>
      <c r="T172">
        <f t="shared" ref="T172:W172" si="135">T39</f>
        <v>200</v>
      </c>
      <c r="U172">
        <f t="shared" si="135"/>
        <v>100</v>
      </c>
      <c r="V172">
        <f t="shared" si="135"/>
        <v>700</v>
      </c>
      <c r="W172">
        <f t="shared" si="135"/>
        <v>500</v>
      </c>
    </row>
    <row r="173" spans="1:23">
      <c r="A173" t="str">
        <f t="shared" si="130"/>
        <v>RGEASHP + HPWHMoratorium</v>
      </c>
      <c r="B173">
        <f t="shared" si="126"/>
        <v>500</v>
      </c>
      <c r="C173">
        <f t="shared" si="126"/>
        <v>100</v>
      </c>
      <c r="D173">
        <f t="shared" si="126"/>
        <v>1000</v>
      </c>
      <c r="E173">
        <f t="shared" si="126"/>
        <v>500</v>
      </c>
      <c r="F173">
        <f t="shared" si="126"/>
        <v>0</v>
      </c>
      <c r="G173" t="str">
        <f t="shared" si="131"/>
        <v>RGEASHP + HPWHMoratorium</v>
      </c>
      <c r="H173">
        <f t="shared" si="127"/>
        <v>500</v>
      </c>
      <c r="I173">
        <f t="shared" si="127"/>
        <v>100</v>
      </c>
      <c r="J173">
        <f t="shared" si="127"/>
        <v>1000</v>
      </c>
      <c r="K173">
        <f t="shared" si="127"/>
        <v>500</v>
      </c>
      <c r="L173">
        <f t="shared" si="127"/>
        <v>0</v>
      </c>
      <c r="M173" t="str">
        <f t="shared" si="132"/>
        <v>RGEASHP + HPWHMoratorium</v>
      </c>
      <c r="N173">
        <f t="shared" si="115"/>
        <v>500</v>
      </c>
      <c r="O173">
        <f t="shared" si="115"/>
        <v>100</v>
      </c>
      <c r="P173">
        <f t="shared" si="115"/>
        <v>1000</v>
      </c>
      <c r="Q173">
        <f t="shared" si="115"/>
        <v>500</v>
      </c>
      <c r="S173" t="str">
        <f t="shared" si="90"/>
        <v>RGEASHP + HPWHMoratorium</v>
      </c>
      <c r="T173">
        <f t="shared" ref="T173:W173" si="136">T40</f>
        <v>500</v>
      </c>
      <c r="U173">
        <f t="shared" si="136"/>
        <v>100</v>
      </c>
      <c r="V173">
        <f t="shared" si="136"/>
        <v>1000</v>
      </c>
      <c r="W173">
        <f t="shared" si="136"/>
        <v>500</v>
      </c>
    </row>
    <row r="174" spans="1:23">
      <c r="A174" t="str">
        <f t="shared" si="130"/>
        <v>ConEdASHP + HPWHMoratoriumMoratorium</v>
      </c>
      <c r="B174">
        <f t="shared" si="126"/>
        <v>500</v>
      </c>
      <c r="C174">
        <f t="shared" si="126"/>
        <v>250</v>
      </c>
      <c r="D174">
        <f t="shared" si="126"/>
        <v>2000</v>
      </c>
      <c r="E174">
        <f t="shared" si="126"/>
        <v>1000</v>
      </c>
      <c r="F174">
        <f t="shared" si="126"/>
        <v>0</v>
      </c>
      <c r="G174" t="str">
        <f t="shared" si="131"/>
        <v>ConEdASHP + HPWHMoratoriumMoratorium</v>
      </c>
      <c r="H174">
        <f t="shared" si="127"/>
        <v>500</v>
      </c>
      <c r="I174">
        <f t="shared" si="127"/>
        <v>250</v>
      </c>
      <c r="J174">
        <f t="shared" si="127"/>
        <v>2600</v>
      </c>
      <c r="K174">
        <f t="shared" si="127"/>
        <v>1000</v>
      </c>
      <c r="L174">
        <f t="shared" si="127"/>
        <v>0</v>
      </c>
      <c r="M174" t="str">
        <f t="shared" si="132"/>
        <v>ConEdASHP + HPWHMoratoriumMoratorium</v>
      </c>
      <c r="N174">
        <f t="shared" si="115"/>
        <v>250</v>
      </c>
      <c r="O174">
        <f t="shared" si="115"/>
        <v>125</v>
      </c>
      <c r="P174">
        <f t="shared" si="115"/>
        <v>1300</v>
      </c>
      <c r="Q174">
        <f t="shared" si="115"/>
        <v>500</v>
      </c>
      <c r="S174" t="str">
        <f t="shared" si="90"/>
        <v>ConEdASHP + HPWHMoratoriumMoratorium</v>
      </c>
      <c r="T174">
        <f t="shared" ref="T174:W174" si="137">T41</f>
        <v>100</v>
      </c>
      <c r="U174">
        <f t="shared" si="137"/>
        <v>50</v>
      </c>
      <c r="V174">
        <f t="shared" si="137"/>
        <v>500</v>
      </c>
      <c r="W174">
        <f t="shared" si="137"/>
        <v>300</v>
      </c>
    </row>
    <row r="175" spans="1:23">
      <c r="A175" t="str">
        <f t="shared" si="130"/>
        <v>O&amp;RASHP + HPWHMoratoriumMoratorium</v>
      </c>
      <c r="B175">
        <f t="shared" si="126"/>
        <v>500</v>
      </c>
      <c r="C175">
        <f t="shared" si="126"/>
        <v>250</v>
      </c>
      <c r="D175">
        <f t="shared" si="126"/>
        <v>1600</v>
      </c>
      <c r="E175">
        <f t="shared" si="126"/>
        <v>500</v>
      </c>
      <c r="F175">
        <f t="shared" si="126"/>
        <v>0</v>
      </c>
      <c r="G175" t="str">
        <f t="shared" si="131"/>
        <v>O&amp;RASHP + HPWHMoratoriumMoratorium</v>
      </c>
      <c r="H175">
        <f t="shared" si="127"/>
        <v>500</v>
      </c>
      <c r="I175">
        <f t="shared" si="127"/>
        <v>250</v>
      </c>
      <c r="J175">
        <f t="shared" si="127"/>
        <v>1600</v>
      </c>
      <c r="K175">
        <f t="shared" si="127"/>
        <v>500</v>
      </c>
      <c r="L175">
        <f t="shared" si="127"/>
        <v>0</v>
      </c>
      <c r="M175" t="str">
        <f t="shared" si="132"/>
        <v>O&amp;RASHP + HPWHMoratoriumMoratorium</v>
      </c>
      <c r="N175">
        <f t="shared" si="115"/>
        <v>500</v>
      </c>
      <c r="O175">
        <f t="shared" si="115"/>
        <v>250</v>
      </c>
      <c r="P175">
        <f t="shared" si="115"/>
        <v>1600</v>
      </c>
      <c r="Q175">
        <f t="shared" si="115"/>
        <v>500</v>
      </c>
      <c r="S175" t="str">
        <f t="shared" si="90"/>
        <v>O&amp;RASHP + HPWHMoratoriumMoratorium</v>
      </c>
      <c r="T175">
        <f t="shared" ref="T175:W175" si="138">T42</f>
        <v>200</v>
      </c>
      <c r="U175">
        <f t="shared" si="138"/>
        <v>100</v>
      </c>
      <c r="V175">
        <f t="shared" si="138"/>
        <v>700</v>
      </c>
      <c r="W175">
        <f t="shared" si="138"/>
        <v>500</v>
      </c>
    </row>
    <row r="176" spans="1:23">
      <c r="A176" t="str">
        <f t="shared" si="130"/>
        <v>Moratorium</v>
      </c>
      <c r="B176">
        <f t="shared" si="126"/>
        <v>0</v>
      </c>
      <c r="C176">
        <f t="shared" si="126"/>
        <v>0</v>
      </c>
      <c r="D176">
        <f t="shared" si="126"/>
        <v>0</v>
      </c>
      <c r="E176">
        <f t="shared" si="126"/>
        <v>0</v>
      </c>
      <c r="F176">
        <f t="shared" si="126"/>
        <v>0</v>
      </c>
      <c r="G176" t="str">
        <f t="shared" si="131"/>
        <v>0Moratorium</v>
      </c>
      <c r="H176">
        <f t="shared" si="127"/>
        <v>0</v>
      </c>
      <c r="I176">
        <f t="shared" si="127"/>
        <v>0</v>
      </c>
      <c r="J176">
        <f t="shared" si="127"/>
        <v>0</v>
      </c>
      <c r="K176">
        <f t="shared" si="127"/>
        <v>0</v>
      </c>
      <c r="L176">
        <f t="shared" si="127"/>
        <v>0</v>
      </c>
      <c r="M176" t="str">
        <f t="shared" si="132"/>
        <v>0Moratorium</v>
      </c>
      <c r="N176">
        <f t="shared" si="115"/>
        <v>0</v>
      </c>
      <c r="O176">
        <f t="shared" si="115"/>
        <v>0</v>
      </c>
      <c r="P176">
        <f t="shared" si="115"/>
        <v>0</v>
      </c>
      <c r="Q176">
        <f t="shared" si="115"/>
        <v>0</v>
      </c>
      <c r="S176" t="str">
        <f t="shared" si="90"/>
        <v>0Moratorium</v>
      </c>
      <c r="T176">
        <f t="shared" ref="T176:W176" si="139">T43</f>
        <v>0</v>
      </c>
      <c r="U176">
        <f t="shared" si="139"/>
        <v>0</v>
      </c>
      <c r="V176">
        <f t="shared" si="139"/>
        <v>0</v>
      </c>
      <c r="W176">
        <f t="shared" si="139"/>
        <v>0</v>
      </c>
    </row>
    <row r="177" spans="1:23">
      <c r="A177" t="str">
        <f t="shared" si="130"/>
        <v>DesuperheaterMoratorium</v>
      </c>
      <c r="B177" t="str">
        <f t="shared" si="126"/>
        <v>/Unit</v>
      </c>
      <c r="C177">
        <f t="shared" si="126"/>
        <v>0</v>
      </c>
      <c r="D177">
        <f t="shared" si="126"/>
        <v>0</v>
      </c>
      <c r="E177">
        <f t="shared" si="126"/>
        <v>0</v>
      </c>
      <c r="F177">
        <f t="shared" si="126"/>
        <v>0</v>
      </c>
      <c r="G177" t="str">
        <f t="shared" si="131"/>
        <v>DesuperheaterMoratorium</v>
      </c>
      <c r="H177" t="str">
        <f t="shared" si="127"/>
        <v>/Unit</v>
      </c>
      <c r="I177">
        <f t="shared" si="127"/>
        <v>0</v>
      </c>
      <c r="J177">
        <f t="shared" si="127"/>
        <v>0</v>
      </c>
      <c r="K177">
        <f t="shared" si="127"/>
        <v>0</v>
      </c>
      <c r="L177">
        <f t="shared" si="127"/>
        <v>0</v>
      </c>
      <c r="M177" t="str">
        <f t="shared" si="132"/>
        <v>DesuperheaterMoratorium</v>
      </c>
      <c r="N177" t="str">
        <f t="shared" si="115"/>
        <v>/Unit</v>
      </c>
      <c r="O177">
        <f t="shared" si="115"/>
        <v>0</v>
      </c>
      <c r="P177">
        <f t="shared" si="115"/>
        <v>0</v>
      </c>
      <c r="Q177">
        <f t="shared" si="115"/>
        <v>0</v>
      </c>
      <c r="S177" t="str">
        <f t="shared" si="90"/>
        <v>DesuperheaterMoratorium</v>
      </c>
      <c r="T177" t="str">
        <f t="shared" ref="T177:W177" si="140">T44</f>
        <v>/Unit</v>
      </c>
      <c r="U177">
        <f t="shared" si="140"/>
        <v>0</v>
      </c>
      <c r="V177">
        <f t="shared" si="140"/>
        <v>0</v>
      </c>
      <c r="W177">
        <f t="shared" si="140"/>
        <v>0</v>
      </c>
    </row>
    <row r="178" spans="1:23">
      <c r="A178" t="str">
        <f t="shared" si="130"/>
        <v>Central HudsonDesuperheaterMoratorium</v>
      </c>
      <c r="B178">
        <f t="shared" ref="B178:F187" si="141">B45</f>
        <v>150</v>
      </c>
      <c r="C178">
        <f t="shared" si="141"/>
        <v>0</v>
      </c>
      <c r="D178">
        <f t="shared" si="141"/>
        <v>0</v>
      </c>
      <c r="E178">
        <f t="shared" si="141"/>
        <v>0</v>
      </c>
      <c r="F178">
        <f t="shared" si="141"/>
        <v>0</v>
      </c>
      <c r="G178" t="str">
        <f t="shared" si="131"/>
        <v>Central HudsonDesuperheaterMoratorium</v>
      </c>
      <c r="H178">
        <f t="shared" ref="H178:L187" si="142">H45</f>
        <v>150</v>
      </c>
      <c r="I178">
        <f t="shared" si="142"/>
        <v>0</v>
      </c>
      <c r="J178">
        <f t="shared" si="142"/>
        <v>0</v>
      </c>
      <c r="K178">
        <f t="shared" si="142"/>
        <v>0</v>
      </c>
      <c r="L178">
        <f t="shared" si="142"/>
        <v>0</v>
      </c>
      <c r="M178" t="str">
        <f t="shared" si="132"/>
        <v>Central HudsonDesuperheaterMoratorium</v>
      </c>
      <c r="N178">
        <f t="shared" ref="N178:Q197" si="143">N45</f>
        <v>150</v>
      </c>
      <c r="O178">
        <f t="shared" si="143"/>
        <v>0</v>
      </c>
      <c r="P178">
        <f t="shared" si="143"/>
        <v>0</v>
      </c>
      <c r="Q178">
        <f t="shared" si="143"/>
        <v>0</v>
      </c>
      <c r="S178" t="str">
        <f t="shared" si="90"/>
        <v>Central HudsonDesuperheaterMoratorium</v>
      </c>
      <c r="T178">
        <f t="shared" ref="T178:W178" si="144">T45</f>
        <v>150</v>
      </c>
      <c r="U178">
        <f t="shared" si="144"/>
        <v>0</v>
      </c>
      <c r="V178">
        <f t="shared" si="144"/>
        <v>0</v>
      </c>
      <c r="W178">
        <f t="shared" si="144"/>
        <v>0</v>
      </c>
    </row>
    <row r="179" spans="1:23">
      <c r="A179" t="str">
        <f t="shared" si="130"/>
        <v>ConEdDesuperheaterMoratorium</v>
      </c>
      <c r="B179">
        <f t="shared" si="141"/>
        <v>150</v>
      </c>
      <c r="C179">
        <f t="shared" si="141"/>
        <v>0</v>
      </c>
      <c r="D179">
        <f t="shared" si="141"/>
        <v>0</v>
      </c>
      <c r="E179">
        <f t="shared" si="141"/>
        <v>0</v>
      </c>
      <c r="F179">
        <f t="shared" si="141"/>
        <v>0</v>
      </c>
      <c r="G179" t="str">
        <f t="shared" si="131"/>
        <v>ConEdDesuperheaterMoratorium</v>
      </c>
      <c r="H179">
        <f t="shared" si="142"/>
        <v>150</v>
      </c>
      <c r="I179">
        <f t="shared" si="142"/>
        <v>0</v>
      </c>
      <c r="J179">
        <f t="shared" si="142"/>
        <v>0</v>
      </c>
      <c r="K179">
        <f t="shared" si="142"/>
        <v>0</v>
      </c>
      <c r="L179">
        <f t="shared" si="142"/>
        <v>0</v>
      </c>
      <c r="M179" t="str">
        <f t="shared" si="132"/>
        <v>ConEdDesuperheaterMoratorium</v>
      </c>
      <c r="N179">
        <f t="shared" si="143"/>
        <v>150</v>
      </c>
      <c r="O179">
        <f t="shared" si="143"/>
        <v>0</v>
      </c>
      <c r="P179">
        <f t="shared" si="143"/>
        <v>0</v>
      </c>
      <c r="Q179">
        <f t="shared" si="143"/>
        <v>0</v>
      </c>
      <c r="S179" t="str">
        <f t="shared" si="90"/>
        <v>ConEdDesuperheaterMoratorium</v>
      </c>
      <c r="T179">
        <f t="shared" ref="T179:W179" si="145">T46</f>
        <v>150</v>
      </c>
      <c r="U179">
        <f t="shared" si="145"/>
        <v>0</v>
      </c>
      <c r="V179">
        <f t="shared" si="145"/>
        <v>0</v>
      </c>
      <c r="W179">
        <f t="shared" si="145"/>
        <v>0</v>
      </c>
    </row>
    <row r="180" spans="1:23">
      <c r="A180" t="str">
        <f t="shared" si="130"/>
        <v>National GridDesuperheaterMoratorium</v>
      </c>
      <c r="B180">
        <f t="shared" si="141"/>
        <v>100</v>
      </c>
      <c r="C180">
        <f t="shared" si="141"/>
        <v>0</v>
      </c>
      <c r="D180">
        <f t="shared" si="141"/>
        <v>0</v>
      </c>
      <c r="E180">
        <f t="shared" si="141"/>
        <v>0</v>
      </c>
      <c r="F180">
        <f t="shared" si="141"/>
        <v>0</v>
      </c>
      <c r="G180" t="str">
        <f t="shared" si="131"/>
        <v>National GridDesuperheaterMoratorium</v>
      </c>
      <c r="H180">
        <f t="shared" si="142"/>
        <v>100</v>
      </c>
      <c r="I180">
        <f t="shared" si="142"/>
        <v>0</v>
      </c>
      <c r="J180">
        <f t="shared" si="142"/>
        <v>0</v>
      </c>
      <c r="K180">
        <f t="shared" si="142"/>
        <v>0</v>
      </c>
      <c r="L180">
        <f t="shared" si="142"/>
        <v>0</v>
      </c>
      <c r="M180" t="str">
        <f t="shared" si="132"/>
        <v>National GridDesuperheaterMoratorium</v>
      </c>
      <c r="N180">
        <f t="shared" si="143"/>
        <v>100</v>
      </c>
      <c r="O180">
        <f t="shared" si="143"/>
        <v>0</v>
      </c>
      <c r="P180">
        <f t="shared" si="143"/>
        <v>0</v>
      </c>
      <c r="Q180">
        <f t="shared" si="143"/>
        <v>0</v>
      </c>
      <c r="S180" t="str">
        <f t="shared" si="90"/>
        <v>National GridDesuperheaterMoratorium</v>
      </c>
      <c r="T180">
        <f t="shared" ref="T180:W180" si="146">T47</f>
        <v>100</v>
      </c>
      <c r="U180">
        <f t="shared" si="146"/>
        <v>0</v>
      </c>
      <c r="V180">
        <f t="shared" si="146"/>
        <v>0</v>
      </c>
      <c r="W180">
        <f t="shared" si="146"/>
        <v>0</v>
      </c>
    </row>
    <row r="181" spans="1:23">
      <c r="A181" t="str">
        <f t="shared" si="130"/>
        <v>NYSEGDesuperheaterMoratorium</v>
      </c>
      <c r="B181">
        <f t="shared" si="141"/>
        <v>100</v>
      </c>
      <c r="C181">
        <f t="shared" si="141"/>
        <v>0</v>
      </c>
      <c r="D181">
        <f t="shared" si="141"/>
        <v>0</v>
      </c>
      <c r="E181">
        <f t="shared" si="141"/>
        <v>0</v>
      </c>
      <c r="F181">
        <f t="shared" si="141"/>
        <v>0</v>
      </c>
      <c r="G181" t="str">
        <f t="shared" si="131"/>
        <v>NYSEGDesuperheaterMoratorium</v>
      </c>
      <c r="H181">
        <f t="shared" si="142"/>
        <v>100</v>
      </c>
      <c r="I181">
        <f t="shared" si="142"/>
        <v>0</v>
      </c>
      <c r="J181">
        <f t="shared" si="142"/>
        <v>0</v>
      </c>
      <c r="K181">
        <f t="shared" si="142"/>
        <v>0</v>
      </c>
      <c r="L181">
        <f t="shared" si="142"/>
        <v>0</v>
      </c>
      <c r="M181" t="str">
        <f t="shared" si="132"/>
        <v>NYSEGDesuperheaterMoratorium</v>
      </c>
      <c r="N181">
        <f t="shared" si="143"/>
        <v>100</v>
      </c>
      <c r="O181">
        <f t="shared" si="143"/>
        <v>0</v>
      </c>
      <c r="P181">
        <f t="shared" si="143"/>
        <v>0</v>
      </c>
      <c r="Q181">
        <f t="shared" si="143"/>
        <v>0</v>
      </c>
      <c r="S181" t="str">
        <f t="shared" si="90"/>
        <v>NYSEGDesuperheaterMoratorium</v>
      </c>
      <c r="T181">
        <f t="shared" ref="T181:W181" si="147">T48</f>
        <v>100</v>
      </c>
      <c r="U181">
        <f t="shared" si="147"/>
        <v>0</v>
      </c>
      <c r="V181">
        <f t="shared" si="147"/>
        <v>0</v>
      </c>
      <c r="W181">
        <f t="shared" si="147"/>
        <v>0</v>
      </c>
    </row>
    <row r="182" spans="1:23">
      <c r="A182" t="str">
        <f t="shared" si="130"/>
        <v>O&amp;RDesuperheaterMoratorium</v>
      </c>
      <c r="B182">
        <f t="shared" si="141"/>
        <v>150</v>
      </c>
      <c r="C182">
        <f t="shared" si="141"/>
        <v>0</v>
      </c>
      <c r="D182">
        <f t="shared" si="141"/>
        <v>0</v>
      </c>
      <c r="E182">
        <f t="shared" si="141"/>
        <v>0</v>
      </c>
      <c r="F182">
        <f t="shared" si="141"/>
        <v>0</v>
      </c>
      <c r="G182" t="str">
        <f t="shared" si="131"/>
        <v>O&amp;RDesuperheaterMoratorium</v>
      </c>
      <c r="H182">
        <f t="shared" si="142"/>
        <v>150</v>
      </c>
      <c r="I182">
        <f t="shared" si="142"/>
        <v>0</v>
      </c>
      <c r="J182">
        <f t="shared" si="142"/>
        <v>0</v>
      </c>
      <c r="K182">
        <f t="shared" si="142"/>
        <v>0</v>
      </c>
      <c r="L182">
        <f t="shared" si="142"/>
        <v>0</v>
      </c>
      <c r="M182" t="str">
        <f t="shared" si="132"/>
        <v>O&amp;RDesuperheaterMoratorium</v>
      </c>
      <c r="N182">
        <f t="shared" si="143"/>
        <v>150</v>
      </c>
      <c r="O182">
        <f t="shared" si="143"/>
        <v>0</v>
      </c>
      <c r="P182">
        <f t="shared" si="143"/>
        <v>0</v>
      </c>
      <c r="Q182">
        <f t="shared" si="143"/>
        <v>0</v>
      </c>
      <c r="S182" t="str">
        <f t="shared" si="90"/>
        <v>O&amp;RDesuperheaterMoratorium</v>
      </c>
      <c r="T182">
        <f t="shared" ref="T182:W182" si="148">T49</f>
        <v>150</v>
      </c>
      <c r="U182">
        <f t="shared" si="148"/>
        <v>0</v>
      </c>
      <c r="V182">
        <f t="shared" si="148"/>
        <v>0</v>
      </c>
      <c r="W182">
        <f t="shared" si="148"/>
        <v>0</v>
      </c>
    </row>
    <row r="183" spans="1:23">
      <c r="A183" t="str">
        <f t="shared" si="130"/>
        <v>RGEDesuperheaterMoratorium</v>
      </c>
      <c r="B183">
        <f t="shared" si="141"/>
        <v>100</v>
      </c>
      <c r="C183">
        <f t="shared" si="141"/>
        <v>0</v>
      </c>
      <c r="D183">
        <f t="shared" si="141"/>
        <v>0</v>
      </c>
      <c r="E183">
        <f t="shared" si="141"/>
        <v>0</v>
      </c>
      <c r="F183">
        <f t="shared" si="141"/>
        <v>0</v>
      </c>
      <c r="G183" t="str">
        <f t="shared" si="131"/>
        <v>RGEDesuperheaterMoratorium</v>
      </c>
      <c r="H183">
        <f t="shared" si="142"/>
        <v>100</v>
      </c>
      <c r="I183">
        <f t="shared" si="142"/>
        <v>0</v>
      </c>
      <c r="J183">
        <f t="shared" si="142"/>
        <v>0</v>
      </c>
      <c r="K183">
        <f t="shared" si="142"/>
        <v>0</v>
      </c>
      <c r="L183">
        <f t="shared" si="142"/>
        <v>0</v>
      </c>
      <c r="M183" t="str">
        <f t="shared" si="132"/>
        <v>RGEDesuperheaterMoratorium</v>
      </c>
      <c r="N183">
        <f t="shared" si="143"/>
        <v>100</v>
      </c>
      <c r="O183">
        <f t="shared" si="143"/>
        <v>0</v>
      </c>
      <c r="P183">
        <f t="shared" si="143"/>
        <v>0</v>
      </c>
      <c r="Q183">
        <f t="shared" si="143"/>
        <v>0</v>
      </c>
      <c r="S183" t="str">
        <f t="shared" si="90"/>
        <v>RGEDesuperheaterMoratorium</v>
      </c>
      <c r="T183">
        <f t="shared" ref="T183:W183" si="149">T50</f>
        <v>100</v>
      </c>
      <c r="U183">
        <f t="shared" si="149"/>
        <v>0</v>
      </c>
      <c r="V183">
        <f t="shared" si="149"/>
        <v>0</v>
      </c>
      <c r="W183">
        <f t="shared" si="149"/>
        <v>0</v>
      </c>
    </row>
    <row r="184" spans="1:23">
      <c r="A184" t="str">
        <f t="shared" si="130"/>
        <v>ConEdDesuperheaterMoratoriumMoratorium</v>
      </c>
      <c r="B184">
        <f t="shared" si="141"/>
        <v>150</v>
      </c>
      <c r="C184">
        <f t="shared" si="141"/>
        <v>0</v>
      </c>
      <c r="D184">
        <f t="shared" si="141"/>
        <v>0</v>
      </c>
      <c r="E184">
        <f t="shared" si="141"/>
        <v>0</v>
      </c>
      <c r="F184">
        <f t="shared" si="141"/>
        <v>0</v>
      </c>
      <c r="G184" t="str">
        <f t="shared" si="131"/>
        <v>ConEdDesuperheaterMoratoriumMoratorium</v>
      </c>
      <c r="H184">
        <f t="shared" si="142"/>
        <v>200</v>
      </c>
      <c r="I184">
        <f t="shared" si="142"/>
        <v>0</v>
      </c>
      <c r="J184">
        <f t="shared" si="142"/>
        <v>0</v>
      </c>
      <c r="K184">
        <f t="shared" si="142"/>
        <v>0</v>
      </c>
      <c r="L184">
        <f t="shared" si="142"/>
        <v>0</v>
      </c>
      <c r="M184" t="str">
        <f t="shared" si="132"/>
        <v>ConEdDesuperheaterMoratoriumMoratorium</v>
      </c>
      <c r="N184">
        <f t="shared" si="143"/>
        <v>200</v>
      </c>
      <c r="O184">
        <f t="shared" si="143"/>
        <v>0</v>
      </c>
      <c r="P184">
        <f t="shared" si="143"/>
        <v>0</v>
      </c>
      <c r="Q184">
        <f t="shared" si="143"/>
        <v>0</v>
      </c>
      <c r="S184" t="str">
        <f t="shared" si="90"/>
        <v>ConEdDesuperheaterMoratoriumMoratorium</v>
      </c>
      <c r="T184">
        <f t="shared" ref="T184:W184" si="150">T51</f>
        <v>200</v>
      </c>
      <c r="U184">
        <f t="shared" si="150"/>
        <v>0</v>
      </c>
      <c r="V184">
        <f t="shared" si="150"/>
        <v>0</v>
      </c>
      <c r="W184">
        <f t="shared" si="150"/>
        <v>0</v>
      </c>
    </row>
    <row r="185" spans="1:23">
      <c r="A185" t="str">
        <f t="shared" si="130"/>
        <v>O&amp;RDesuperheaterMoratoriumMoratorium</v>
      </c>
      <c r="B185">
        <f t="shared" si="141"/>
        <v>150</v>
      </c>
      <c r="C185">
        <f t="shared" si="141"/>
        <v>0</v>
      </c>
      <c r="D185">
        <f t="shared" si="141"/>
        <v>0</v>
      </c>
      <c r="E185">
        <f t="shared" si="141"/>
        <v>0</v>
      </c>
      <c r="F185">
        <f t="shared" si="141"/>
        <v>0</v>
      </c>
      <c r="G185" t="str">
        <f t="shared" si="131"/>
        <v>O&amp;RDesuperheaterMoratoriumMoratorium</v>
      </c>
      <c r="H185">
        <f t="shared" si="142"/>
        <v>150</v>
      </c>
      <c r="I185">
        <f t="shared" si="142"/>
        <v>0</v>
      </c>
      <c r="J185">
        <f t="shared" si="142"/>
        <v>0</v>
      </c>
      <c r="K185">
        <f t="shared" si="142"/>
        <v>0</v>
      </c>
      <c r="L185">
        <f t="shared" si="142"/>
        <v>0</v>
      </c>
      <c r="M185" t="str">
        <f t="shared" si="132"/>
        <v>O&amp;RDesuperheaterMoratoriumMoratorium</v>
      </c>
      <c r="N185">
        <f t="shared" si="143"/>
        <v>150</v>
      </c>
      <c r="O185">
        <f t="shared" si="143"/>
        <v>0</v>
      </c>
      <c r="P185">
        <f t="shared" si="143"/>
        <v>0</v>
      </c>
      <c r="Q185">
        <f t="shared" si="143"/>
        <v>0</v>
      </c>
      <c r="S185" t="str">
        <f t="shared" si="90"/>
        <v>O&amp;RDesuperheaterMoratoriumMoratorium</v>
      </c>
      <c r="T185">
        <f t="shared" ref="T185:W185" si="151">T52</f>
        <v>150</v>
      </c>
      <c r="U185">
        <f t="shared" si="151"/>
        <v>0</v>
      </c>
      <c r="V185">
        <f t="shared" si="151"/>
        <v>0</v>
      </c>
      <c r="W185">
        <f t="shared" si="151"/>
        <v>0</v>
      </c>
    </row>
    <row r="186" spans="1:23">
      <c r="A186" t="str">
        <f t="shared" si="130"/>
        <v>Moratorium</v>
      </c>
      <c r="B186">
        <f t="shared" si="141"/>
        <v>0</v>
      </c>
      <c r="C186">
        <f t="shared" si="141"/>
        <v>0</v>
      </c>
      <c r="D186">
        <f t="shared" si="141"/>
        <v>0</v>
      </c>
      <c r="E186">
        <f t="shared" si="141"/>
        <v>0</v>
      </c>
      <c r="F186">
        <f t="shared" si="141"/>
        <v>0</v>
      </c>
      <c r="G186" t="str">
        <f t="shared" si="131"/>
        <v>0Moratorium</v>
      </c>
      <c r="H186">
        <f t="shared" si="142"/>
        <v>0</v>
      </c>
      <c r="I186">
        <f t="shared" si="142"/>
        <v>0</v>
      </c>
      <c r="J186">
        <f t="shared" si="142"/>
        <v>0</v>
      </c>
      <c r="K186">
        <f t="shared" si="142"/>
        <v>0</v>
      </c>
      <c r="L186">
        <f t="shared" si="142"/>
        <v>0</v>
      </c>
      <c r="M186" t="str">
        <f t="shared" si="132"/>
        <v>0Moratorium</v>
      </c>
      <c r="N186">
        <f t="shared" si="143"/>
        <v>0</v>
      </c>
      <c r="O186">
        <f t="shared" si="143"/>
        <v>0</v>
      </c>
      <c r="P186">
        <f t="shared" si="143"/>
        <v>0</v>
      </c>
      <c r="Q186">
        <f t="shared" si="143"/>
        <v>0</v>
      </c>
      <c r="S186" t="str">
        <f t="shared" si="90"/>
        <v>0Moratorium</v>
      </c>
      <c r="T186">
        <f t="shared" ref="T186:W186" si="152">T53</f>
        <v>0</v>
      </c>
      <c r="U186">
        <f t="shared" si="152"/>
        <v>0</v>
      </c>
      <c r="V186">
        <f t="shared" si="152"/>
        <v>0</v>
      </c>
      <c r="W186">
        <f t="shared" si="152"/>
        <v>0</v>
      </c>
    </row>
    <row r="187" spans="1:23">
      <c r="A187" t="str">
        <f t="shared" si="130"/>
        <v>DHW WWHPMoratorium</v>
      </c>
      <c r="B187" t="str">
        <f t="shared" si="141"/>
        <v>/Unit</v>
      </c>
      <c r="C187">
        <f t="shared" si="141"/>
        <v>0</v>
      </c>
      <c r="D187">
        <f t="shared" si="141"/>
        <v>0</v>
      </c>
      <c r="E187">
        <f t="shared" si="141"/>
        <v>0</v>
      </c>
      <c r="F187">
        <f t="shared" si="141"/>
        <v>0</v>
      </c>
      <c r="G187" t="str">
        <f t="shared" si="131"/>
        <v>DHW WWHPMoratorium</v>
      </c>
      <c r="H187" t="str">
        <f t="shared" si="142"/>
        <v>/Unit</v>
      </c>
      <c r="I187">
        <f t="shared" si="142"/>
        <v>0</v>
      </c>
      <c r="J187">
        <f t="shared" si="142"/>
        <v>0</v>
      </c>
      <c r="K187">
        <f t="shared" si="142"/>
        <v>0</v>
      </c>
      <c r="L187">
        <f t="shared" si="142"/>
        <v>0</v>
      </c>
      <c r="M187" t="str">
        <f t="shared" si="132"/>
        <v>DHW WWHPMoratorium</v>
      </c>
      <c r="N187" t="str">
        <f t="shared" si="143"/>
        <v>/Unit</v>
      </c>
      <c r="O187">
        <f t="shared" si="143"/>
        <v>0</v>
      </c>
      <c r="P187">
        <f t="shared" si="143"/>
        <v>0</v>
      </c>
      <c r="Q187">
        <f t="shared" si="143"/>
        <v>0</v>
      </c>
      <c r="S187" t="str">
        <f t="shared" si="90"/>
        <v>DHW WWHPMoratorium</v>
      </c>
      <c r="T187" t="str">
        <f t="shared" ref="T187:W187" si="153">T54</f>
        <v>/Unit</v>
      </c>
      <c r="U187">
        <f t="shared" si="153"/>
        <v>0</v>
      </c>
      <c r="V187">
        <f t="shared" si="153"/>
        <v>0</v>
      </c>
      <c r="W187">
        <f t="shared" si="153"/>
        <v>0</v>
      </c>
    </row>
    <row r="188" spans="1:23">
      <c r="A188" t="str">
        <f t="shared" si="130"/>
        <v>Central HudsonDHW WWHPMoratorium</v>
      </c>
      <c r="B188">
        <f t="shared" ref="B188:F197" si="154">B55</f>
        <v>1000</v>
      </c>
      <c r="C188">
        <f t="shared" si="154"/>
        <v>0</v>
      </c>
      <c r="D188">
        <f t="shared" si="154"/>
        <v>0</v>
      </c>
      <c r="E188">
        <f t="shared" si="154"/>
        <v>0</v>
      </c>
      <c r="F188">
        <f t="shared" si="154"/>
        <v>0</v>
      </c>
      <c r="G188" t="str">
        <f t="shared" si="131"/>
        <v>Central HudsonDHW WWHPMoratorium</v>
      </c>
      <c r="H188">
        <f t="shared" ref="H188:L197" si="155">H55</f>
        <v>1000</v>
      </c>
      <c r="I188">
        <f t="shared" si="155"/>
        <v>0</v>
      </c>
      <c r="J188">
        <f t="shared" si="155"/>
        <v>0</v>
      </c>
      <c r="K188">
        <f t="shared" si="155"/>
        <v>0</v>
      </c>
      <c r="L188">
        <f t="shared" si="155"/>
        <v>0</v>
      </c>
      <c r="M188" t="str">
        <f t="shared" si="132"/>
        <v>Central HudsonDHW WWHPMoratorium</v>
      </c>
      <c r="N188">
        <f t="shared" si="143"/>
        <v>1000</v>
      </c>
      <c r="O188">
        <f t="shared" si="143"/>
        <v>0</v>
      </c>
      <c r="P188">
        <f t="shared" si="143"/>
        <v>0</v>
      </c>
      <c r="Q188">
        <f t="shared" si="143"/>
        <v>0</v>
      </c>
      <c r="S188" t="str">
        <f t="shared" si="90"/>
        <v>Central HudsonDHW WWHPMoratorium</v>
      </c>
      <c r="T188">
        <f t="shared" ref="T188:W188" si="156">T55</f>
        <v>1000</v>
      </c>
      <c r="U188">
        <f t="shared" si="156"/>
        <v>0</v>
      </c>
      <c r="V188">
        <f t="shared" si="156"/>
        <v>0</v>
      </c>
      <c r="W188">
        <f t="shared" si="156"/>
        <v>0</v>
      </c>
    </row>
    <row r="189" spans="1:23">
      <c r="A189" t="str">
        <f t="shared" si="130"/>
        <v>ConEdDHW WWHPMoratorium</v>
      </c>
      <c r="B189">
        <f t="shared" si="154"/>
        <v>1000</v>
      </c>
      <c r="C189">
        <f t="shared" si="154"/>
        <v>0</v>
      </c>
      <c r="D189">
        <f t="shared" si="154"/>
        <v>0</v>
      </c>
      <c r="E189">
        <f t="shared" si="154"/>
        <v>0</v>
      </c>
      <c r="F189">
        <f t="shared" si="154"/>
        <v>0</v>
      </c>
      <c r="G189" t="str">
        <f t="shared" si="131"/>
        <v>ConEdDHW WWHPMoratorium</v>
      </c>
      <c r="H189">
        <f t="shared" si="155"/>
        <v>1000</v>
      </c>
      <c r="I189">
        <f t="shared" si="155"/>
        <v>0</v>
      </c>
      <c r="J189">
        <f t="shared" si="155"/>
        <v>0</v>
      </c>
      <c r="K189">
        <f t="shared" si="155"/>
        <v>0</v>
      </c>
      <c r="L189">
        <f t="shared" si="155"/>
        <v>0</v>
      </c>
      <c r="M189" t="str">
        <f t="shared" si="132"/>
        <v>ConEdDHW WWHPMoratorium</v>
      </c>
      <c r="N189">
        <f t="shared" si="143"/>
        <v>1000</v>
      </c>
      <c r="O189">
        <f t="shared" si="143"/>
        <v>0</v>
      </c>
      <c r="P189">
        <f t="shared" si="143"/>
        <v>0</v>
      </c>
      <c r="Q189">
        <f t="shared" si="143"/>
        <v>0</v>
      </c>
      <c r="S189" t="str">
        <f t="shared" si="90"/>
        <v>ConEdDHW WWHPMoratorium</v>
      </c>
      <c r="T189">
        <f t="shared" ref="T189:W189" si="157">T56</f>
        <v>1000</v>
      </c>
      <c r="U189">
        <f t="shared" si="157"/>
        <v>0</v>
      </c>
      <c r="V189">
        <f t="shared" si="157"/>
        <v>0</v>
      </c>
      <c r="W189">
        <f t="shared" si="157"/>
        <v>0</v>
      </c>
    </row>
    <row r="190" spans="1:23">
      <c r="A190" t="str">
        <f t="shared" si="130"/>
        <v>National GridDHW WWHPMoratorium</v>
      </c>
      <c r="B190">
        <f t="shared" si="154"/>
        <v>900</v>
      </c>
      <c r="C190">
        <f t="shared" si="154"/>
        <v>0</v>
      </c>
      <c r="D190">
        <f t="shared" si="154"/>
        <v>0</v>
      </c>
      <c r="E190">
        <f t="shared" si="154"/>
        <v>0</v>
      </c>
      <c r="F190">
        <f t="shared" si="154"/>
        <v>0</v>
      </c>
      <c r="G190" t="str">
        <f t="shared" si="131"/>
        <v>National GridDHW WWHPMoratorium</v>
      </c>
      <c r="H190">
        <f t="shared" si="155"/>
        <v>900</v>
      </c>
      <c r="I190">
        <f t="shared" si="155"/>
        <v>0</v>
      </c>
      <c r="J190">
        <f t="shared" si="155"/>
        <v>0</v>
      </c>
      <c r="K190">
        <f t="shared" si="155"/>
        <v>0</v>
      </c>
      <c r="L190">
        <f t="shared" si="155"/>
        <v>0</v>
      </c>
      <c r="M190" t="str">
        <f t="shared" si="132"/>
        <v>National GridDHW WWHPMoratorium</v>
      </c>
      <c r="N190">
        <f t="shared" si="143"/>
        <v>900</v>
      </c>
      <c r="O190">
        <f t="shared" si="143"/>
        <v>0</v>
      </c>
      <c r="P190">
        <f t="shared" si="143"/>
        <v>0</v>
      </c>
      <c r="Q190">
        <f t="shared" si="143"/>
        <v>0</v>
      </c>
      <c r="S190" t="str">
        <f t="shared" si="90"/>
        <v>National GridDHW WWHPMoratorium</v>
      </c>
      <c r="T190">
        <f t="shared" ref="T190:W190" si="158">T57</f>
        <v>900</v>
      </c>
      <c r="U190">
        <f t="shared" si="158"/>
        <v>0</v>
      </c>
      <c r="V190">
        <f t="shared" si="158"/>
        <v>0</v>
      </c>
      <c r="W190">
        <f t="shared" si="158"/>
        <v>0</v>
      </c>
    </row>
    <row r="191" spans="1:23">
      <c r="A191" t="str">
        <f t="shared" si="130"/>
        <v>NYSEGDHW WWHPMoratorium</v>
      </c>
      <c r="B191">
        <f t="shared" si="154"/>
        <v>900</v>
      </c>
      <c r="C191">
        <f t="shared" si="154"/>
        <v>0</v>
      </c>
      <c r="D191">
        <f t="shared" si="154"/>
        <v>0</v>
      </c>
      <c r="E191">
        <f t="shared" si="154"/>
        <v>0</v>
      </c>
      <c r="F191">
        <f t="shared" si="154"/>
        <v>0</v>
      </c>
      <c r="G191" t="str">
        <f t="shared" si="131"/>
        <v>NYSEGDHW WWHPMoratorium</v>
      </c>
      <c r="H191">
        <f t="shared" si="155"/>
        <v>900</v>
      </c>
      <c r="I191">
        <f t="shared" si="155"/>
        <v>0</v>
      </c>
      <c r="J191">
        <f t="shared" si="155"/>
        <v>0</v>
      </c>
      <c r="K191">
        <f t="shared" si="155"/>
        <v>0</v>
      </c>
      <c r="L191">
        <f t="shared" si="155"/>
        <v>0</v>
      </c>
      <c r="M191" t="str">
        <f t="shared" si="132"/>
        <v>NYSEGDHW WWHPMoratorium</v>
      </c>
      <c r="N191">
        <f t="shared" si="143"/>
        <v>900</v>
      </c>
      <c r="O191">
        <f t="shared" si="143"/>
        <v>0</v>
      </c>
      <c r="P191">
        <f t="shared" si="143"/>
        <v>0</v>
      </c>
      <c r="Q191">
        <f t="shared" si="143"/>
        <v>0</v>
      </c>
      <c r="S191" t="str">
        <f t="shared" si="90"/>
        <v>NYSEGDHW WWHPMoratorium</v>
      </c>
      <c r="T191">
        <f t="shared" ref="T191:W191" si="159">T58</f>
        <v>900</v>
      </c>
      <c r="U191">
        <f t="shared" si="159"/>
        <v>0</v>
      </c>
      <c r="V191">
        <f t="shared" si="159"/>
        <v>0</v>
      </c>
      <c r="W191">
        <f t="shared" si="159"/>
        <v>0</v>
      </c>
    </row>
    <row r="192" spans="1:23">
      <c r="A192" t="str">
        <f t="shared" si="130"/>
        <v>O&amp;RDHW WWHPMoratorium</v>
      </c>
      <c r="B192">
        <f t="shared" si="154"/>
        <v>1000</v>
      </c>
      <c r="C192">
        <f t="shared" si="154"/>
        <v>0</v>
      </c>
      <c r="D192">
        <f t="shared" si="154"/>
        <v>0</v>
      </c>
      <c r="E192">
        <f t="shared" si="154"/>
        <v>0</v>
      </c>
      <c r="F192">
        <f t="shared" si="154"/>
        <v>0</v>
      </c>
      <c r="G192" t="str">
        <f t="shared" si="131"/>
        <v>O&amp;RDHW WWHPMoratorium</v>
      </c>
      <c r="H192">
        <f t="shared" si="155"/>
        <v>1000</v>
      </c>
      <c r="I192">
        <f t="shared" si="155"/>
        <v>0</v>
      </c>
      <c r="J192">
        <f t="shared" si="155"/>
        <v>0</v>
      </c>
      <c r="K192">
        <f t="shared" si="155"/>
        <v>0</v>
      </c>
      <c r="L192">
        <f t="shared" si="155"/>
        <v>0</v>
      </c>
      <c r="M192" t="str">
        <f t="shared" si="132"/>
        <v>O&amp;RDHW WWHPMoratorium</v>
      </c>
      <c r="N192">
        <f t="shared" si="143"/>
        <v>1000</v>
      </c>
      <c r="O192">
        <f t="shared" si="143"/>
        <v>0</v>
      </c>
      <c r="P192">
        <f t="shared" si="143"/>
        <v>0</v>
      </c>
      <c r="Q192">
        <f t="shared" si="143"/>
        <v>0</v>
      </c>
      <c r="S192" t="str">
        <f t="shared" si="90"/>
        <v>O&amp;RDHW WWHPMoratorium</v>
      </c>
      <c r="T192">
        <f t="shared" ref="T192:W192" si="160">T59</f>
        <v>1000</v>
      </c>
      <c r="U192">
        <f t="shared" si="160"/>
        <v>0</v>
      </c>
      <c r="V192">
        <f t="shared" si="160"/>
        <v>0</v>
      </c>
      <c r="W192">
        <f t="shared" si="160"/>
        <v>0</v>
      </c>
    </row>
    <row r="193" spans="1:23">
      <c r="A193" t="str">
        <f t="shared" si="130"/>
        <v>RGEDHW WWHPMoratorium</v>
      </c>
      <c r="B193">
        <f t="shared" si="154"/>
        <v>900</v>
      </c>
      <c r="C193">
        <f t="shared" si="154"/>
        <v>0</v>
      </c>
      <c r="D193">
        <f t="shared" si="154"/>
        <v>0</v>
      </c>
      <c r="E193">
        <f t="shared" si="154"/>
        <v>0</v>
      </c>
      <c r="F193">
        <f t="shared" si="154"/>
        <v>0</v>
      </c>
      <c r="G193" t="str">
        <f t="shared" si="131"/>
        <v>RGEDHW WWHPMoratorium</v>
      </c>
      <c r="H193">
        <f t="shared" si="155"/>
        <v>900</v>
      </c>
      <c r="I193">
        <f t="shared" si="155"/>
        <v>0</v>
      </c>
      <c r="J193">
        <f t="shared" si="155"/>
        <v>0</v>
      </c>
      <c r="K193">
        <f t="shared" si="155"/>
        <v>0</v>
      </c>
      <c r="L193">
        <f t="shared" si="155"/>
        <v>0</v>
      </c>
      <c r="M193" t="str">
        <f t="shared" si="132"/>
        <v>RGEDHW WWHPMoratorium</v>
      </c>
      <c r="N193">
        <f t="shared" si="143"/>
        <v>900</v>
      </c>
      <c r="O193">
        <f t="shared" si="143"/>
        <v>0</v>
      </c>
      <c r="P193">
        <f t="shared" si="143"/>
        <v>0</v>
      </c>
      <c r="Q193">
        <f t="shared" si="143"/>
        <v>0</v>
      </c>
      <c r="S193" t="str">
        <f t="shared" si="90"/>
        <v>RGEDHW WWHPMoratorium</v>
      </c>
      <c r="T193">
        <f t="shared" ref="T193:W193" si="161">T60</f>
        <v>900</v>
      </c>
      <c r="U193">
        <f t="shared" si="161"/>
        <v>0</v>
      </c>
      <c r="V193">
        <f t="shared" si="161"/>
        <v>0</v>
      </c>
      <c r="W193">
        <f t="shared" si="161"/>
        <v>0</v>
      </c>
    </row>
    <row r="194" spans="1:23">
      <c r="A194" t="str">
        <f t="shared" si="130"/>
        <v>ConEdDHW WWHPMoratoriumMoratorium</v>
      </c>
      <c r="B194">
        <f t="shared" si="154"/>
        <v>1000</v>
      </c>
      <c r="C194">
        <f t="shared" si="154"/>
        <v>0</v>
      </c>
      <c r="D194">
        <f t="shared" si="154"/>
        <v>0</v>
      </c>
      <c r="E194">
        <f t="shared" si="154"/>
        <v>0</v>
      </c>
      <c r="F194">
        <f t="shared" si="154"/>
        <v>0</v>
      </c>
      <c r="G194" t="str">
        <f t="shared" si="131"/>
        <v>ConEdDHW WWHPMoratoriumMoratorium</v>
      </c>
      <c r="H194">
        <f t="shared" si="155"/>
        <v>1300</v>
      </c>
      <c r="I194">
        <f t="shared" si="155"/>
        <v>0</v>
      </c>
      <c r="J194">
        <f t="shared" si="155"/>
        <v>0</v>
      </c>
      <c r="K194">
        <f t="shared" si="155"/>
        <v>0</v>
      </c>
      <c r="L194">
        <f t="shared" si="155"/>
        <v>0</v>
      </c>
      <c r="M194" t="str">
        <f t="shared" si="132"/>
        <v>ConEdDHW WWHPMoratoriumMoratorium</v>
      </c>
      <c r="N194">
        <f t="shared" si="143"/>
        <v>1300</v>
      </c>
      <c r="O194">
        <f t="shared" si="143"/>
        <v>0</v>
      </c>
      <c r="P194">
        <f t="shared" si="143"/>
        <v>0</v>
      </c>
      <c r="Q194">
        <f t="shared" si="143"/>
        <v>0</v>
      </c>
      <c r="S194" t="str">
        <f t="shared" si="90"/>
        <v>ConEdDHW WWHPMoratoriumMoratorium</v>
      </c>
      <c r="T194">
        <f t="shared" ref="T194:W194" si="162">T61</f>
        <v>1050</v>
      </c>
      <c r="U194">
        <f t="shared" si="162"/>
        <v>0</v>
      </c>
      <c r="V194">
        <f t="shared" si="162"/>
        <v>0</v>
      </c>
      <c r="W194">
        <f t="shared" si="162"/>
        <v>0</v>
      </c>
    </row>
    <row r="195" spans="1:23">
      <c r="A195" t="str">
        <f t="shared" si="130"/>
        <v>O&amp;RDHW WWHPMoratoriumMoratorium</v>
      </c>
      <c r="B195">
        <f t="shared" si="154"/>
        <v>1000</v>
      </c>
      <c r="C195">
        <f t="shared" si="154"/>
        <v>0</v>
      </c>
      <c r="D195">
        <f t="shared" si="154"/>
        <v>0</v>
      </c>
      <c r="E195">
        <f t="shared" si="154"/>
        <v>0</v>
      </c>
      <c r="F195">
        <f t="shared" si="154"/>
        <v>0</v>
      </c>
      <c r="G195" t="str">
        <f t="shared" si="131"/>
        <v>O&amp;RDHW WWHPMoratoriumMoratorium</v>
      </c>
      <c r="H195">
        <f t="shared" si="155"/>
        <v>1000</v>
      </c>
      <c r="I195">
        <f t="shared" si="155"/>
        <v>0</v>
      </c>
      <c r="J195">
        <f t="shared" si="155"/>
        <v>0</v>
      </c>
      <c r="K195">
        <f t="shared" si="155"/>
        <v>0</v>
      </c>
      <c r="L195">
        <f t="shared" si="155"/>
        <v>0</v>
      </c>
      <c r="M195" t="str">
        <f t="shared" si="132"/>
        <v>O&amp;RDHW WWHPMoratoriumMoratorium</v>
      </c>
      <c r="N195">
        <f t="shared" si="143"/>
        <v>1000</v>
      </c>
      <c r="O195">
        <f t="shared" si="143"/>
        <v>0</v>
      </c>
      <c r="P195">
        <f t="shared" si="143"/>
        <v>0</v>
      </c>
      <c r="Q195">
        <f t="shared" si="143"/>
        <v>0</v>
      </c>
      <c r="S195" t="str">
        <f t="shared" si="90"/>
        <v>O&amp;RDHW WWHPMoratoriumMoratorium</v>
      </c>
      <c r="T195">
        <f t="shared" ref="T195:W195" si="163">T62</f>
        <v>1000</v>
      </c>
      <c r="U195">
        <f t="shared" si="163"/>
        <v>0</v>
      </c>
      <c r="V195">
        <f t="shared" si="163"/>
        <v>0</v>
      </c>
      <c r="W195">
        <f t="shared" si="163"/>
        <v>0</v>
      </c>
    </row>
    <row r="196" spans="1:23">
      <c r="A196" t="str">
        <f t="shared" si="130"/>
        <v>Moratorium</v>
      </c>
      <c r="B196">
        <f t="shared" si="154"/>
        <v>0</v>
      </c>
      <c r="C196">
        <f t="shared" si="154"/>
        <v>0</v>
      </c>
      <c r="D196">
        <f t="shared" si="154"/>
        <v>0</v>
      </c>
      <c r="E196">
        <f t="shared" si="154"/>
        <v>0</v>
      </c>
      <c r="F196">
        <f t="shared" si="154"/>
        <v>0</v>
      </c>
      <c r="G196" t="str">
        <f t="shared" si="131"/>
        <v>0Moratorium</v>
      </c>
      <c r="H196">
        <f t="shared" si="155"/>
        <v>0</v>
      </c>
      <c r="I196">
        <f t="shared" si="155"/>
        <v>0</v>
      </c>
      <c r="J196">
        <f t="shared" si="155"/>
        <v>0</v>
      </c>
      <c r="K196">
        <f t="shared" si="155"/>
        <v>0</v>
      </c>
      <c r="L196">
        <f t="shared" si="155"/>
        <v>0</v>
      </c>
      <c r="M196" t="str">
        <f t="shared" si="132"/>
        <v>0Moratorium</v>
      </c>
      <c r="N196">
        <f t="shared" si="143"/>
        <v>0</v>
      </c>
      <c r="O196">
        <f t="shared" si="143"/>
        <v>0</v>
      </c>
      <c r="P196">
        <f t="shared" si="143"/>
        <v>0</v>
      </c>
      <c r="Q196">
        <f t="shared" si="143"/>
        <v>0</v>
      </c>
      <c r="S196" t="str">
        <f t="shared" si="90"/>
        <v>0Moratorium</v>
      </c>
      <c r="T196">
        <f t="shared" ref="T196:W196" si="164">T63</f>
        <v>0</v>
      </c>
      <c r="U196">
        <f t="shared" si="164"/>
        <v>0</v>
      </c>
      <c r="V196">
        <f t="shared" si="164"/>
        <v>0</v>
      </c>
      <c r="W196">
        <f t="shared" si="164"/>
        <v>0</v>
      </c>
    </row>
    <row r="197" spans="1:23">
      <c r="A197" t="str">
        <f t="shared" si="130"/>
        <v>ASHP + Decommissioning w/ HPWHMoratorium</v>
      </c>
      <c r="B197">
        <f t="shared" si="154"/>
        <v>0</v>
      </c>
      <c r="C197">
        <f t="shared" si="154"/>
        <v>0</v>
      </c>
      <c r="D197">
        <f t="shared" si="154"/>
        <v>0</v>
      </c>
      <c r="E197">
        <f t="shared" si="154"/>
        <v>0</v>
      </c>
      <c r="F197">
        <f t="shared" si="154"/>
        <v>0</v>
      </c>
      <c r="G197" t="str">
        <f t="shared" si="131"/>
        <v>ASHP + Decommissioning w/ HPWHMoratorium</v>
      </c>
      <c r="H197" t="str">
        <f t="shared" si="155"/>
        <v>Partial</v>
      </c>
      <c r="I197" t="str">
        <f t="shared" si="155"/>
        <v>Contractor (per unit)</v>
      </c>
      <c r="J197" t="str">
        <f t="shared" si="155"/>
        <v>Whole home</v>
      </c>
      <c r="K197" t="str">
        <f t="shared" si="155"/>
        <v>Contractor (per project)</v>
      </c>
      <c r="L197">
        <f t="shared" si="155"/>
        <v>0</v>
      </c>
      <c r="M197" t="str">
        <f t="shared" si="132"/>
        <v>ASHP + Decommissioning w/ HPWHMoratorium</v>
      </c>
      <c r="N197" t="str">
        <f t="shared" si="143"/>
        <v>Partial</v>
      </c>
      <c r="O197" t="str">
        <f t="shared" si="143"/>
        <v>Contractor (per unit)</v>
      </c>
      <c r="P197" t="str">
        <f t="shared" si="143"/>
        <v>Whole home</v>
      </c>
      <c r="Q197" t="str">
        <f t="shared" si="143"/>
        <v>Contractor (per project)</v>
      </c>
      <c r="S197" t="str">
        <f t="shared" si="90"/>
        <v>ASHP + Decommissioning w/ HPWHMoratorium</v>
      </c>
      <c r="T197" t="str">
        <f t="shared" ref="T197:W197" si="165">T64</f>
        <v>Partial</v>
      </c>
      <c r="U197" t="str">
        <f t="shared" si="165"/>
        <v>Contractor (per unit)</v>
      </c>
      <c r="V197" t="str">
        <f t="shared" si="165"/>
        <v>Whole home</v>
      </c>
      <c r="W197" t="str">
        <f t="shared" si="165"/>
        <v>Contractor (per project)</v>
      </c>
    </row>
    <row r="198" spans="1:23">
      <c r="A198" t="str">
        <f t="shared" si="130"/>
        <v>Central HudsonASHP + Decommissioning w/ HPWHMoratorium</v>
      </c>
      <c r="B198">
        <f t="shared" ref="B198:F207" si="166">B65</f>
        <v>800</v>
      </c>
      <c r="C198">
        <f t="shared" si="166"/>
        <v>100</v>
      </c>
      <c r="D198">
        <f t="shared" si="166"/>
        <v>1300</v>
      </c>
      <c r="E198">
        <f t="shared" si="166"/>
        <v>500</v>
      </c>
      <c r="F198">
        <f t="shared" si="166"/>
        <v>0</v>
      </c>
      <c r="G198" t="str">
        <f t="shared" si="131"/>
        <v>Central HudsonASHP + Decommissioning w/ HPWHMoratorium</v>
      </c>
      <c r="H198">
        <f t="shared" ref="H198:L207" si="167">H65</f>
        <v>500</v>
      </c>
      <c r="I198">
        <f t="shared" si="167"/>
        <v>100</v>
      </c>
      <c r="J198">
        <f t="shared" si="167"/>
        <v>1300</v>
      </c>
      <c r="K198">
        <f t="shared" si="167"/>
        <v>500</v>
      </c>
      <c r="L198">
        <f t="shared" si="167"/>
        <v>0</v>
      </c>
      <c r="M198" t="str">
        <f t="shared" si="132"/>
        <v>Central HudsonASHP + Decommissioning w/ HPWHMoratorium</v>
      </c>
      <c r="N198">
        <f t="shared" ref="N198:Q217" si="168">N65</f>
        <v>500</v>
      </c>
      <c r="O198">
        <f t="shared" si="168"/>
        <v>100</v>
      </c>
      <c r="P198">
        <f t="shared" si="168"/>
        <v>1300</v>
      </c>
      <c r="Q198">
        <f t="shared" si="168"/>
        <v>500</v>
      </c>
      <c r="S198" t="str">
        <f t="shared" si="90"/>
        <v>Central HudsonASHP + Decommissioning w/ HPWHMoratorium</v>
      </c>
      <c r="T198">
        <f t="shared" ref="T198:W198" si="169">T65</f>
        <v>200</v>
      </c>
      <c r="U198">
        <f t="shared" si="169"/>
        <v>100</v>
      </c>
      <c r="V198">
        <f t="shared" si="169"/>
        <v>1000</v>
      </c>
      <c r="W198">
        <f t="shared" si="169"/>
        <v>500</v>
      </c>
    </row>
    <row r="199" spans="1:23">
      <c r="A199" t="str">
        <f t="shared" si="130"/>
        <v>ConEdASHP + Decommissioning w/ HPWHMoratorium</v>
      </c>
      <c r="B199">
        <f t="shared" si="166"/>
        <v>500</v>
      </c>
      <c r="C199">
        <f t="shared" si="166"/>
        <v>250</v>
      </c>
      <c r="D199">
        <f t="shared" si="166"/>
        <v>2000</v>
      </c>
      <c r="E199">
        <f t="shared" si="166"/>
        <v>1000</v>
      </c>
      <c r="F199">
        <f t="shared" si="166"/>
        <v>0</v>
      </c>
      <c r="G199" t="str">
        <f t="shared" si="131"/>
        <v>ConEdASHP + Decommissioning w/ HPWHMoratorium</v>
      </c>
      <c r="H199">
        <f t="shared" si="167"/>
        <v>500</v>
      </c>
      <c r="I199">
        <f t="shared" si="167"/>
        <v>250</v>
      </c>
      <c r="J199">
        <f t="shared" si="167"/>
        <v>5000</v>
      </c>
      <c r="K199">
        <f t="shared" si="167"/>
        <v>3500</v>
      </c>
      <c r="L199">
        <f t="shared" si="167"/>
        <v>0</v>
      </c>
      <c r="M199" t="str">
        <f t="shared" si="132"/>
        <v>ConEdASHP + Decommissioning w/ HPWHMoratorium</v>
      </c>
      <c r="N199">
        <f t="shared" si="168"/>
        <v>250</v>
      </c>
      <c r="O199">
        <f t="shared" si="168"/>
        <v>125</v>
      </c>
      <c r="P199">
        <f t="shared" si="168"/>
        <v>5000</v>
      </c>
      <c r="Q199">
        <f t="shared" si="168"/>
        <v>3500</v>
      </c>
      <c r="S199" t="str">
        <f t="shared" si="90"/>
        <v>ConEdASHP + Decommissioning w/ HPWHMoratorium</v>
      </c>
      <c r="T199">
        <f t="shared" ref="T199:W199" si="170">T66</f>
        <v>100</v>
      </c>
      <c r="U199">
        <f t="shared" si="170"/>
        <v>50</v>
      </c>
      <c r="V199">
        <f t="shared" si="170"/>
        <v>2700</v>
      </c>
      <c r="W199">
        <f t="shared" si="170"/>
        <v>2500</v>
      </c>
    </row>
    <row r="200" spans="1:23">
      <c r="A200" t="str">
        <f t="shared" si="130"/>
        <v>National GridASHP + Decommissioning w/ HPWHMoratorium</v>
      </c>
      <c r="B200">
        <f t="shared" si="166"/>
        <v>500</v>
      </c>
      <c r="C200">
        <f t="shared" si="166"/>
        <v>100</v>
      </c>
      <c r="D200">
        <f t="shared" si="166"/>
        <v>1000</v>
      </c>
      <c r="E200">
        <f t="shared" si="166"/>
        <v>500</v>
      </c>
      <c r="F200">
        <f t="shared" si="166"/>
        <v>0</v>
      </c>
      <c r="G200" t="str">
        <f t="shared" si="131"/>
        <v>National GridASHP + Decommissioning w/ HPWHMoratorium</v>
      </c>
      <c r="H200">
        <f t="shared" si="167"/>
        <v>500</v>
      </c>
      <c r="I200">
        <f t="shared" si="167"/>
        <v>100</v>
      </c>
      <c r="J200">
        <f t="shared" si="167"/>
        <v>1000</v>
      </c>
      <c r="K200">
        <f t="shared" si="167"/>
        <v>500</v>
      </c>
      <c r="L200">
        <f t="shared" si="167"/>
        <v>0</v>
      </c>
      <c r="M200" t="str">
        <f t="shared" si="132"/>
        <v>National GridASHP + Decommissioning w/ HPWHMoratorium</v>
      </c>
      <c r="N200">
        <f t="shared" si="168"/>
        <v>500</v>
      </c>
      <c r="O200">
        <f t="shared" si="168"/>
        <v>100</v>
      </c>
      <c r="P200">
        <f t="shared" si="168"/>
        <v>1000</v>
      </c>
      <c r="Q200">
        <f t="shared" si="168"/>
        <v>500</v>
      </c>
      <c r="S200" t="str">
        <f t="shared" si="90"/>
        <v>National GridASHP + Decommissioning w/ HPWHMoratorium</v>
      </c>
      <c r="T200">
        <f t="shared" ref="T200:W200" si="171">T67</f>
        <v>500</v>
      </c>
      <c r="U200">
        <f t="shared" si="171"/>
        <v>100</v>
      </c>
      <c r="V200">
        <f t="shared" si="171"/>
        <v>1000</v>
      </c>
      <c r="W200">
        <f t="shared" si="171"/>
        <v>500</v>
      </c>
    </row>
    <row r="201" spans="1:23">
      <c r="A201" t="str">
        <f t="shared" si="130"/>
        <v>NYSEGASHP + Decommissioning w/ HPWHMoratorium</v>
      </c>
      <c r="B201">
        <f t="shared" si="166"/>
        <v>500</v>
      </c>
      <c r="C201">
        <f t="shared" si="166"/>
        <v>100</v>
      </c>
      <c r="D201">
        <f t="shared" si="166"/>
        <v>1000</v>
      </c>
      <c r="E201">
        <f t="shared" si="166"/>
        <v>500</v>
      </c>
      <c r="F201">
        <f t="shared" si="166"/>
        <v>0</v>
      </c>
      <c r="G201" t="str">
        <f t="shared" si="131"/>
        <v>NYSEGASHP + Decommissioning w/ HPWHMoratorium</v>
      </c>
      <c r="H201">
        <f t="shared" si="167"/>
        <v>500</v>
      </c>
      <c r="I201">
        <f t="shared" si="167"/>
        <v>100</v>
      </c>
      <c r="J201">
        <f t="shared" si="167"/>
        <v>1000</v>
      </c>
      <c r="K201">
        <f t="shared" si="167"/>
        <v>500</v>
      </c>
      <c r="L201">
        <f t="shared" si="167"/>
        <v>0</v>
      </c>
      <c r="M201" t="str">
        <f t="shared" si="132"/>
        <v>NYSEGASHP + Decommissioning w/ HPWHMoratorium</v>
      </c>
      <c r="N201">
        <f t="shared" si="168"/>
        <v>500</v>
      </c>
      <c r="O201">
        <f t="shared" si="168"/>
        <v>100</v>
      </c>
      <c r="P201">
        <f t="shared" si="168"/>
        <v>1000</v>
      </c>
      <c r="Q201">
        <f t="shared" si="168"/>
        <v>500</v>
      </c>
      <c r="S201" t="str">
        <f t="shared" si="90"/>
        <v>NYSEGASHP + Decommissioning w/ HPWHMoratorium</v>
      </c>
      <c r="T201">
        <f t="shared" ref="T201:W201" si="172">T68</f>
        <v>500</v>
      </c>
      <c r="U201">
        <f t="shared" si="172"/>
        <v>100</v>
      </c>
      <c r="V201">
        <f t="shared" si="172"/>
        <v>1000</v>
      </c>
      <c r="W201">
        <f t="shared" si="172"/>
        <v>500</v>
      </c>
    </row>
    <row r="202" spans="1:23">
      <c r="A202" t="str">
        <f t="shared" ref="A202:A226" si="173">A69&amp;$C$135</f>
        <v>O&amp;RASHP + Decommissioning w/ HPWHMoratorium</v>
      </c>
      <c r="B202">
        <f t="shared" si="166"/>
        <v>500</v>
      </c>
      <c r="C202">
        <f t="shared" si="166"/>
        <v>250</v>
      </c>
      <c r="D202">
        <f t="shared" si="166"/>
        <v>1600</v>
      </c>
      <c r="E202">
        <f t="shared" si="166"/>
        <v>500</v>
      </c>
      <c r="F202">
        <f t="shared" si="166"/>
        <v>0</v>
      </c>
      <c r="G202" t="str">
        <f t="shared" ref="G202:G226" si="174">G69&amp;$C$135</f>
        <v>O&amp;RASHP + Decommissioning w/ HPWHMoratorium</v>
      </c>
      <c r="H202">
        <f t="shared" si="167"/>
        <v>500</v>
      </c>
      <c r="I202">
        <f t="shared" si="167"/>
        <v>250</v>
      </c>
      <c r="J202">
        <f t="shared" si="167"/>
        <v>2400</v>
      </c>
      <c r="K202">
        <f t="shared" si="167"/>
        <v>1000</v>
      </c>
      <c r="L202">
        <f t="shared" si="167"/>
        <v>0</v>
      </c>
      <c r="M202" t="str">
        <f t="shared" ref="M202:M226" si="175">M69&amp;$C$135</f>
        <v>O&amp;RASHP + Decommissioning w/ HPWHMoratorium</v>
      </c>
      <c r="N202">
        <f t="shared" si="168"/>
        <v>500</v>
      </c>
      <c r="O202">
        <f t="shared" si="168"/>
        <v>250</v>
      </c>
      <c r="P202">
        <f t="shared" si="168"/>
        <v>2400</v>
      </c>
      <c r="Q202">
        <f t="shared" si="168"/>
        <v>1000</v>
      </c>
      <c r="S202" t="str">
        <f t="shared" ref="S202:S226" si="176">S69&amp;$C$135</f>
        <v>O&amp;RASHP + Decommissioning w/ HPWHMoratorium</v>
      </c>
      <c r="T202">
        <f t="shared" ref="T202:W202" si="177">T69</f>
        <v>200</v>
      </c>
      <c r="U202">
        <f t="shared" si="177"/>
        <v>100</v>
      </c>
      <c r="V202">
        <f t="shared" si="177"/>
        <v>1800</v>
      </c>
      <c r="W202">
        <f t="shared" si="177"/>
        <v>1000</v>
      </c>
    </row>
    <row r="203" spans="1:23">
      <c r="A203" t="str">
        <f t="shared" si="173"/>
        <v>RGEASHP + Decommissioning w/ HPWHMoratorium</v>
      </c>
      <c r="B203">
        <f t="shared" si="166"/>
        <v>500</v>
      </c>
      <c r="C203">
        <f t="shared" si="166"/>
        <v>100</v>
      </c>
      <c r="D203">
        <f t="shared" si="166"/>
        <v>1000</v>
      </c>
      <c r="E203">
        <f t="shared" si="166"/>
        <v>500</v>
      </c>
      <c r="F203">
        <f t="shared" si="166"/>
        <v>0</v>
      </c>
      <c r="G203" t="str">
        <f t="shared" si="174"/>
        <v>RGEASHP + Decommissioning w/ HPWHMoratorium</v>
      </c>
      <c r="H203">
        <f t="shared" si="167"/>
        <v>500</v>
      </c>
      <c r="I203">
        <f t="shared" si="167"/>
        <v>100</v>
      </c>
      <c r="J203">
        <f t="shared" si="167"/>
        <v>1000</v>
      </c>
      <c r="K203">
        <f t="shared" si="167"/>
        <v>500</v>
      </c>
      <c r="L203">
        <f t="shared" si="167"/>
        <v>0</v>
      </c>
      <c r="M203" t="str">
        <f t="shared" si="175"/>
        <v>RGEASHP + Decommissioning w/ HPWHMoratorium</v>
      </c>
      <c r="N203">
        <f t="shared" si="168"/>
        <v>500</v>
      </c>
      <c r="O203">
        <f t="shared" si="168"/>
        <v>100</v>
      </c>
      <c r="P203">
        <f t="shared" si="168"/>
        <v>1000</v>
      </c>
      <c r="Q203">
        <f t="shared" si="168"/>
        <v>500</v>
      </c>
      <c r="S203" t="str">
        <f t="shared" si="176"/>
        <v>RGEASHP + Decommissioning w/ HPWHMoratorium</v>
      </c>
      <c r="T203">
        <f t="shared" ref="T203:W203" si="178">T70</f>
        <v>500</v>
      </c>
      <c r="U203">
        <f t="shared" si="178"/>
        <v>100</v>
      </c>
      <c r="V203">
        <f t="shared" si="178"/>
        <v>1000</v>
      </c>
      <c r="W203">
        <f t="shared" si="178"/>
        <v>500</v>
      </c>
    </row>
    <row r="204" spans="1:23">
      <c r="A204" t="str">
        <f t="shared" si="173"/>
        <v>ConEdASHP + Decommissioning w/ HPWHMoratoriumMoratorium</v>
      </c>
      <c r="B204">
        <f t="shared" si="166"/>
        <v>500</v>
      </c>
      <c r="C204">
        <f t="shared" si="166"/>
        <v>250</v>
      </c>
      <c r="D204">
        <f t="shared" si="166"/>
        <v>2000</v>
      </c>
      <c r="E204">
        <f t="shared" si="166"/>
        <v>1000</v>
      </c>
      <c r="F204">
        <f t="shared" si="166"/>
        <v>0</v>
      </c>
      <c r="G204" t="str">
        <f t="shared" si="174"/>
        <v>ConEdASHP + Decommissioning w/ HPWHMoratoriumMoratorium</v>
      </c>
      <c r="H204">
        <f t="shared" si="167"/>
        <v>500</v>
      </c>
      <c r="I204">
        <f t="shared" si="167"/>
        <v>250</v>
      </c>
      <c r="J204">
        <f t="shared" si="167"/>
        <v>6500</v>
      </c>
      <c r="K204">
        <f t="shared" si="167"/>
        <v>3500</v>
      </c>
      <c r="L204">
        <f t="shared" si="167"/>
        <v>0</v>
      </c>
      <c r="M204" t="str">
        <f t="shared" si="175"/>
        <v>ConEdASHP + Decommissioning w/ HPWHMoratoriumMoratorium</v>
      </c>
      <c r="N204">
        <f t="shared" si="168"/>
        <v>250</v>
      </c>
      <c r="O204">
        <f t="shared" si="168"/>
        <v>125</v>
      </c>
      <c r="P204">
        <f t="shared" si="168"/>
        <v>6500</v>
      </c>
      <c r="Q204">
        <f t="shared" si="168"/>
        <v>3500</v>
      </c>
      <c r="S204" t="str">
        <f t="shared" si="176"/>
        <v>ConEdASHP + Decommissioning w/ HPWHMoratoriumMoratorium</v>
      </c>
      <c r="T204">
        <f t="shared" ref="T204:W204" si="179">T71</f>
        <v>100</v>
      </c>
      <c r="U204">
        <f t="shared" si="179"/>
        <v>50</v>
      </c>
      <c r="V204">
        <f t="shared" si="179"/>
        <v>3000</v>
      </c>
      <c r="W204">
        <f t="shared" si="179"/>
        <v>2500</v>
      </c>
    </row>
    <row r="205" spans="1:23">
      <c r="A205" t="str">
        <f t="shared" si="173"/>
        <v>O&amp;RASHP + Decommissioning w/ HPWHMoratoriumMoratorium</v>
      </c>
      <c r="B205">
        <f t="shared" si="166"/>
        <v>500</v>
      </c>
      <c r="C205">
        <f t="shared" si="166"/>
        <v>250</v>
      </c>
      <c r="D205">
        <f t="shared" si="166"/>
        <v>1600</v>
      </c>
      <c r="E205">
        <f t="shared" si="166"/>
        <v>500</v>
      </c>
      <c r="F205">
        <f t="shared" si="166"/>
        <v>0</v>
      </c>
      <c r="G205" t="str">
        <f t="shared" si="174"/>
        <v>O&amp;RASHP + Decommissioning w/ HPWHMoratoriumMoratorium</v>
      </c>
      <c r="H205">
        <f t="shared" si="167"/>
        <v>500</v>
      </c>
      <c r="I205">
        <f t="shared" si="167"/>
        <v>250</v>
      </c>
      <c r="J205">
        <f t="shared" si="167"/>
        <v>2400</v>
      </c>
      <c r="K205">
        <f t="shared" si="167"/>
        <v>1000</v>
      </c>
      <c r="L205">
        <f t="shared" si="167"/>
        <v>0</v>
      </c>
      <c r="M205" t="str">
        <f t="shared" si="175"/>
        <v>O&amp;RASHP + Decommissioning w/ HPWHMoratoriumMoratorium</v>
      </c>
      <c r="N205">
        <f t="shared" si="168"/>
        <v>500</v>
      </c>
      <c r="O205">
        <f t="shared" si="168"/>
        <v>250</v>
      </c>
      <c r="P205">
        <f t="shared" si="168"/>
        <v>2400</v>
      </c>
      <c r="Q205">
        <f t="shared" si="168"/>
        <v>1000</v>
      </c>
      <c r="S205" t="str">
        <f t="shared" si="176"/>
        <v>O&amp;RASHP + Decommissioning w/ HPWHMoratoriumMoratorium</v>
      </c>
      <c r="T205">
        <f t="shared" ref="T205:W205" si="180">T72</f>
        <v>200</v>
      </c>
      <c r="U205">
        <f t="shared" si="180"/>
        <v>100</v>
      </c>
      <c r="V205">
        <f t="shared" si="180"/>
        <v>1800</v>
      </c>
      <c r="W205">
        <f t="shared" si="180"/>
        <v>1000</v>
      </c>
    </row>
    <row r="206" spans="1:23">
      <c r="A206" t="str">
        <f t="shared" si="173"/>
        <v>Moratorium</v>
      </c>
      <c r="B206">
        <f t="shared" si="166"/>
        <v>0</v>
      </c>
      <c r="C206">
        <f t="shared" si="166"/>
        <v>0</v>
      </c>
      <c r="D206">
        <f t="shared" si="166"/>
        <v>0</v>
      </c>
      <c r="E206">
        <f t="shared" si="166"/>
        <v>0</v>
      </c>
      <c r="F206">
        <f t="shared" si="166"/>
        <v>0</v>
      </c>
      <c r="G206" t="str">
        <f t="shared" si="174"/>
        <v>0Moratorium</v>
      </c>
      <c r="H206">
        <f t="shared" si="167"/>
        <v>0</v>
      </c>
      <c r="I206">
        <f t="shared" si="167"/>
        <v>0</v>
      </c>
      <c r="J206">
        <f t="shared" si="167"/>
        <v>0</v>
      </c>
      <c r="K206">
        <f t="shared" si="167"/>
        <v>0</v>
      </c>
      <c r="L206">
        <f t="shared" si="167"/>
        <v>0</v>
      </c>
      <c r="M206" t="str">
        <f t="shared" si="175"/>
        <v>0Moratorium</v>
      </c>
      <c r="N206">
        <f t="shared" si="168"/>
        <v>0</v>
      </c>
      <c r="O206">
        <f t="shared" si="168"/>
        <v>0</v>
      </c>
      <c r="P206">
        <f t="shared" si="168"/>
        <v>0</v>
      </c>
      <c r="Q206">
        <f t="shared" si="168"/>
        <v>0</v>
      </c>
      <c r="S206" t="str">
        <f t="shared" si="176"/>
        <v>0Moratorium</v>
      </c>
      <c r="T206">
        <f t="shared" ref="T206:W206" si="181">T73</f>
        <v>0</v>
      </c>
      <c r="U206">
        <f t="shared" si="181"/>
        <v>0</v>
      </c>
      <c r="V206">
        <f t="shared" si="181"/>
        <v>0</v>
      </c>
      <c r="W206">
        <f t="shared" si="181"/>
        <v>0</v>
      </c>
    </row>
    <row r="207" spans="1:23">
      <c r="A207" t="str">
        <f t="shared" si="173"/>
        <v>ASHP + DecommissioningMoratorium</v>
      </c>
      <c r="B207" t="str">
        <f t="shared" si="166"/>
        <v>Partial</v>
      </c>
      <c r="C207" t="str">
        <f t="shared" si="166"/>
        <v>Contractor (per unit)</v>
      </c>
      <c r="D207" t="str">
        <f t="shared" si="166"/>
        <v>Whole home</v>
      </c>
      <c r="E207" t="str">
        <f t="shared" si="166"/>
        <v>Contractor (per project)</v>
      </c>
      <c r="F207">
        <f t="shared" si="166"/>
        <v>0</v>
      </c>
      <c r="G207" t="str">
        <f t="shared" si="174"/>
        <v>ASHP + DecommissioningMoratorium</v>
      </c>
      <c r="H207" t="str">
        <f t="shared" si="167"/>
        <v>Partial</v>
      </c>
      <c r="I207" t="str">
        <f t="shared" si="167"/>
        <v>Contractor (per unit)</v>
      </c>
      <c r="J207" t="str">
        <f t="shared" si="167"/>
        <v>Whole home</v>
      </c>
      <c r="K207" t="str">
        <f t="shared" si="167"/>
        <v>Contractor (per project)</v>
      </c>
      <c r="L207">
        <f t="shared" si="167"/>
        <v>0</v>
      </c>
      <c r="M207" t="str">
        <f t="shared" si="175"/>
        <v>ASHP + DecommissioningMoratorium</v>
      </c>
      <c r="N207" t="str">
        <f t="shared" si="168"/>
        <v>Partial</v>
      </c>
      <c r="O207" t="str">
        <f t="shared" si="168"/>
        <v>Contractor (per unit)</v>
      </c>
      <c r="P207" t="str">
        <f t="shared" si="168"/>
        <v>Whole home</v>
      </c>
      <c r="Q207" t="str">
        <f t="shared" si="168"/>
        <v>Contractor (per project)</v>
      </c>
      <c r="S207" t="str">
        <f t="shared" si="176"/>
        <v>ASHP + DecommissioningMoratorium</v>
      </c>
      <c r="T207" t="str">
        <f t="shared" ref="T207:W207" si="182">T74</f>
        <v>Partial</v>
      </c>
      <c r="U207" t="str">
        <f t="shared" si="182"/>
        <v>Contractor (per unit)</v>
      </c>
      <c r="V207" t="str">
        <f t="shared" si="182"/>
        <v>Whole home</v>
      </c>
      <c r="W207" t="str">
        <f t="shared" si="182"/>
        <v>Contractor (per project)</v>
      </c>
    </row>
    <row r="208" spans="1:23">
      <c r="A208" t="str">
        <f t="shared" si="173"/>
        <v>Central HudsonASHP + DecommissioningMoratorium</v>
      </c>
      <c r="B208">
        <f t="shared" ref="B208:F217" si="183">B75</f>
        <v>800</v>
      </c>
      <c r="C208">
        <f t="shared" si="183"/>
        <v>100</v>
      </c>
      <c r="D208">
        <f t="shared" si="183"/>
        <v>1300</v>
      </c>
      <c r="E208">
        <f t="shared" si="183"/>
        <v>500</v>
      </c>
      <c r="F208">
        <f t="shared" si="183"/>
        <v>0</v>
      </c>
      <c r="G208" t="str">
        <f t="shared" si="174"/>
        <v>Central HudsonASHP + DecommissioningMoratorium</v>
      </c>
      <c r="H208">
        <f t="shared" ref="H208:L217" si="184">H75</f>
        <v>500</v>
      </c>
      <c r="I208">
        <f t="shared" si="184"/>
        <v>100</v>
      </c>
      <c r="J208">
        <f t="shared" si="184"/>
        <v>1300</v>
      </c>
      <c r="K208">
        <f t="shared" si="184"/>
        <v>500</v>
      </c>
      <c r="L208">
        <f t="shared" si="184"/>
        <v>0</v>
      </c>
      <c r="M208" t="str">
        <f t="shared" si="175"/>
        <v>Central HudsonASHP + DecommissioningMoratorium</v>
      </c>
      <c r="N208">
        <f t="shared" si="168"/>
        <v>500</v>
      </c>
      <c r="O208">
        <f t="shared" si="168"/>
        <v>100</v>
      </c>
      <c r="P208">
        <f t="shared" si="168"/>
        <v>1300</v>
      </c>
      <c r="Q208">
        <f t="shared" si="168"/>
        <v>500</v>
      </c>
      <c r="S208" t="str">
        <f t="shared" si="176"/>
        <v>Central HudsonASHP + DecommissioningMoratorium</v>
      </c>
      <c r="T208">
        <f t="shared" ref="T208:W208" si="185">T75</f>
        <v>200</v>
      </c>
      <c r="U208">
        <f t="shared" si="185"/>
        <v>100</v>
      </c>
      <c r="V208">
        <f t="shared" si="185"/>
        <v>1000</v>
      </c>
      <c r="W208">
        <f t="shared" si="185"/>
        <v>500</v>
      </c>
    </row>
    <row r="209" spans="1:23">
      <c r="A209" t="str">
        <f t="shared" si="173"/>
        <v>ConEdASHP + DecommissioningMoratorium</v>
      </c>
      <c r="B209">
        <f t="shared" si="183"/>
        <v>500</v>
      </c>
      <c r="C209">
        <f t="shared" si="183"/>
        <v>250</v>
      </c>
      <c r="D209">
        <f t="shared" si="183"/>
        <v>2000</v>
      </c>
      <c r="E209">
        <f t="shared" si="183"/>
        <v>1000</v>
      </c>
      <c r="F209">
        <f t="shared" si="183"/>
        <v>0</v>
      </c>
      <c r="G209" t="str">
        <f t="shared" si="174"/>
        <v>ConEdASHP + DecommissioningMoratorium</v>
      </c>
      <c r="H209">
        <f t="shared" si="184"/>
        <v>500</v>
      </c>
      <c r="I209">
        <f t="shared" si="184"/>
        <v>250</v>
      </c>
      <c r="J209">
        <f t="shared" si="184"/>
        <v>5000</v>
      </c>
      <c r="K209">
        <f t="shared" si="184"/>
        <v>3500</v>
      </c>
      <c r="L209">
        <f t="shared" si="184"/>
        <v>0</v>
      </c>
      <c r="M209" t="str">
        <f t="shared" si="175"/>
        <v>ConEdASHP + DecommissioningMoratorium</v>
      </c>
      <c r="N209">
        <f t="shared" si="168"/>
        <v>250</v>
      </c>
      <c r="O209">
        <f t="shared" si="168"/>
        <v>125</v>
      </c>
      <c r="P209">
        <f t="shared" si="168"/>
        <v>5000</v>
      </c>
      <c r="Q209">
        <f t="shared" si="168"/>
        <v>3500</v>
      </c>
      <c r="S209" t="str">
        <f t="shared" si="176"/>
        <v>ConEdASHP + DecommissioningMoratorium</v>
      </c>
      <c r="T209">
        <f t="shared" ref="T209:W209" si="186">T76</f>
        <v>100</v>
      </c>
      <c r="U209">
        <f t="shared" si="186"/>
        <v>50</v>
      </c>
      <c r="V209">
        <f t="shared" si="186"/>
        <v>2700</v>
      </c>
      <c r="W209">
        <f t="shared" si="186"/>
        <v>2500</v>
      </c>
    </row>
    <row r="210" spans="1:23">
      <c r="A210" t="str">
        <f t="shared" si="173"/>
        <v>National GridASHP + DecommissioningMoratorium</v>
      </c>
      <c r="B210">
        <f t="shared" si="183"/>
        <v>500</v>
      </c>
      <c r="C210">
        <f t="shared" si="183"/>
        <v>100</v>
      </c>
      <c r="D210">
        <f t="shared" si="183"/>
        <v>1000</v>
      </c>
      <c r="E210">
        <f t="shared" si="183"/>
        <v>500</v>
      </c>
      <c r="F210">
        <f t="shared" si="183"/>
        <v>0</v>
      </c>
      <c r="G210" t="str">
        <f t="shared" si="174"/>
        <v>National GridASHP + DecommissioningMoratorium</v>
      </c>
      <c r="H210">
        <f t="shared" si="184"/>
        <v>500</v>
      </c>
      <c r="I210">
        <f t="shared" si="184"/>
        <v>100</v>
      </c>
      <c r="J210">
        <f t="shared" si="184"/>
        <v>1000</v>
      </c>
      <c r="K210">
        <f t="shared" si="184"/>
        <v>500</v>
      </c>
      <c r="L210">
        <f t="shared" si="184"/>
        <v>0</v>
      </c>
      <c r="M210" t="str">
        <f t="shared" si="175"/>
        <v>National GridASHP + DecommissioningMoratorium</v>
      </c>
      <c r="N210">
        <f t="shared" si="168"/>
        <v>500</v>
      </c>
      <c r="O210">
        <f t="shared" si="168"/>
        <v>100</v>
      </c>
      <c r="P210">
        <f t="shared" si="168"/>
        <v>1000</v>
      </c>
      <c r="Q210">
        <f t="shared" si="168"/>
        <v>500</v>
      </c>
      <c r="S210" t="str">
        <f t="shared" si="176"/>
        <v>National GridASHP + DecommissioningMoratorium</v>
      </c>
      <c r="T210">
        <f t="shared" ref="T210:W210" si="187">T77</f>
        <v>500</v>
      </c>
      <c r="U210">
        <f t="shared" si="187"/>
        <v>100</v>
      </c>
      <c r="V210">
        <f t="shared" si="187"/>
        <v>1000</v>
      </c>
      <c r="W210">
        <f t="shared" si="187"/>
        <v>500</v>
      </c>
    </row>
    <row r="211" spans="1:23">
      <c r="A211" t="str">
        <f t="shared" si="173"/>
        <v>NYSEGASHP + DecommissioningMoratorium</v>
      </c>
      <c r="B211">
        <f t="shared" si="183"/>
        <v>500</v>
      </c>
      <c r="C211">
        <f t="shared" si="183"/>
        <v>100</v>
      </c>
      <c r="D211">
        <f t="shared" si="183"/>
        <v>1000</v>
      </c>
      <c r="E211">
        <f t="shared" si="183"/>
        <v>500</v>
      </c>
      <c r="F211">
        <f t="shared" si="183"/>
        <v>0</v>
      </c>
      <c r="G211" t="str">
        <f t="shared" si="174"/>
        <v>NYSEGASHP + DecommissioningMoratorium</v>
      </c>
      <c r="H211">
        <f t="shared" si="184"/>
        <v>500</v>
      </c>
      <c r="I211">
        <f t="shared" si="184"/>
        <v>100</v>
      </c>
      <c r="J211">
        <f t="shared" si="184"/>
        <v>1000</v>
      </c>
      <c r="K211">
        <f t="shared" si="184"/>
        <v>500</v>
      </c>
      <c r="L211">
        <f t="shared" si="184"/>
        <v>0</v>
      </c>
      <c r="M211" t="str">
        <f t="shared" si="175"/>
        <v>NYSEGASHP + DecommissioningMoratorium</v>
      </c>
      <c r="N211">
        <f t="shared" si="168"/>
        <v>500</v>
      </c>
      <c r="O211">
        <f t="shared" si="168"/>
        <v>100</v>
      </c>
      <c r="P211">
        <f t="shared" si="168"/>
        <v>1000</v>
      </c>
      <c r="Q211">
        <f t="shared" si="168"/>
        <v>500</v>
      </c>
      <c r="S211" t="str">
        <f t="shared" si="176"/>
        <v>NYSEGASHP + DecommissioningMoratorium</v>
      </c>
      <c r="T211">
        <f t="shared" ref="T211:W211" si="188">T78</f>
        <v>500</v>
      </c>
      <c r="U211">
        <f t="shared" si="188"/>
        <v>100</v>
      </c>
      <c r="V211">
        <f t="shared" si="188"/>
        <v>1000</v>
      </c>
      <c r="W211">
        <f t="shared" si="188"/>
        <v>500</v>
      </c>
    </row>
    <row r="212" spans="1:23">
      <c r="A212" t="str">
        <f t="shared" si="173"/>
        <v>O&amp;RASHP + DecommissioningMoratorium</v>
      </c>
      <c r="B212">
        <f t="shared" si="183"/>
        <v>500</v>
      </c>
      <c r="C212">
        <f t="shared" si="183"/>
        <v>250</v>
      </c>
      <c r="D212">
        <f t="shared" si="183"/>
        <v>1600</v>
      </c>
      <c r="E212">
        <f t="shared" si="183"/>
        <v>500</v>
      </c>
      <c r="F212">
        <f t="shared" si="183"/>
        <v>0</v>
      </c>
      <c r="G212" t="str">
        <f t="shared" si="174"/>
        <v>O&amp;RASHP + DecommissioningMoratorium</v>
      </c>
      <c r="H212">
        <f t="shared" si="184"/>
        <v>500</v>
      </c>
      <c r="I212">
        <f t="shared" si="184"/>
        <v>250</v>
      </c>
      <c r="J212">
        <f t="shared" si="184"/>
        <v>2400</v>
      </c>
      <c r="K212">
        <f t="shared" si="184"/>
        <v>1000</v>
      </c>
      <c r="L212">
        <f t="shared" si="184"/>
        <v>0</v>
      </c>
      <c r="M212" t="str">
        <f t="shared" si="175"/>
        <v>O&amp;RASHP + DecommissioningMoratorium</v>
      </c>
      <c r="N212">
        <f t="shared" si="168"/>
        <v>500</v>
      </c>
      <c r="O212">
        <f t="shared" si="168"/>
        <v>250</v>
      </c>
      <c r="P212">
        <f t="shared" si="168"/>
        <v>2400</v>
      </c>
      <c r="Q212">
        <f t="shared" si="168"/>
        <v>1000</v>
      </c>
      <c r="S212" t="str">
        <f t="shared" si="176"/>
        <v>O&amp;RASHP + DecommissioningMoratorium</v>
      </c>
      <c r="T212">
        <f t="shared" ref="T212:W212" si="189">T79</f>
        <v>200</v>
      </c>
      <c r="U212">
        <f t="shared" si="189"/>
        <v>100</v>
      </c>
      <c r="V212">
        <f t="shared" si="189"/>
        <v>1800</v>
      </c>
      <c r="W212">
        <f t="shared" si="189"/>
        <v>1000</v>
      </c>
    </row>
    <row r="213" spans="1:23">
      <c r="A213" t="str">
        <f t="shared" si="173"/>
        <v>RGEASHP + DecommissioningMoratorium</v>
      </c>
      <c r="B213">
        <f t="shared" si="183"/>
        <v>500</v>
      </c>
      <c r="C213">
        <f t="shared" si="183"/>
        <v>100</v>
      </c>
      <c r="D213">
        <f t="shared" si="183"/>
        <v>1000</v>
      </c>
      <c r="E213">
        <f t="shared" si="183"/>
        <v>500</v>
      </c>
      <c r="F213">
        <f t="shared" si="183"/>
        <v>0</v>
      </c>
      <c r="G213" t="str">
        <f t="shared" si="174"/>
        <v>RGEASHP + DecommissioningMoratorium</v>
      </c>
      <c r="H213">
        <f t="shared" si="184"/>
        <v>500</v>
      </c>
      <c r="I213">
        <f t="shared" si="184"/>
        <v>100</v>
      </c>
      <c r="J213">
        <f t="shared" si="184"/>
        <v>1000</v>
      </c>
      <c r="K213">
        <f t="shared" si="184"/>
        <v>500</v>
      </c>
      <c r="L213">
        <f t="shared" si="184"/>
        <v>0</v>
      </c>
      <c r="M213" t="str">
        <f t="shared" si="175"/>
        <v>RGEASHP + DecommissioningMoratorium</v>
      </c>
      <c r="N213">
        <f t="shared" si="168"/>
        <v>500</v>
      </c>
      <c r="O213">
        <f t="shared" si="168"/>
        <v>100</v>
      </c>
      <c r="P213">
        <f t="shared" si="168"/>
        <v>1000</v>
      </c>
      <c r="Q213">
        <f t="shared" si="168"/>
        <v>500</v>
      </c>
      <c r="S213" t="str">
        <f t="shared" si="176"/>
        <v>RGEASHP + DecommissioningMoratorium</v>
      </c>
      <c r="T213">
        <f t="shared" ref="T213:W213" si="190">T80</f>
        <v>500</v>
      </c>
      <c r="U213">
        <f t="shared" si="190"/>
        <v>100</v>
      </c>
      <c r="V213">
        <f t="shared" si="190"/>
        <v>1000</v>
      </c>
      <c r="W213">
        <f t="shared" si="190"/>
        <v>500</v>
      </c>
    </row>
    <row r="214" spans="1:23">
      <c r="A214" t="str">
        <f t="shared" si="173"/>
        <v>ConEdASHP + DecommissioningMoratoriumMoratorium</v>
      </c>
      <c r="B214">
        <f t="shared" si="183"/>
        <v>500</v>
      </c>
      <c r="C214">
        <f t="shared" si="183"/>
        <v>250</v>
      </c>
      <c r="D214">
        <f t="shared" si="183"/>
        <v>2000</v>
      </c>
      <c r="E214">
        <f t="shared" si="183"/>
        <v>1000</v>
      </c>
      <c r="F214">
        <f t="shared" si="183"/>
        <v>0</v>
      </c>
      <c r="G214" t="str">
        <f t="shared" si="174"/>
        <v>ConEdASHP + DecommissioningMoratoriumMoratorium</v>
      </c>
      <c r="H214">
        <f t="shared" si="184"/>
        <v>500</v>
      </c>
      <c r="I214">
        <f t="shared" si="184"/>
        <v>250</v>
      </c>
      <c r="J214">
        <f t="shared" si="184"/>
        <v>6500</v>
      </c>
      <c r="K214">
        <f t="shared" si="184"/>
        <v>3500</v>
      </c>
      <c r="L214">
        <f t="shared" si="184"/>
        <v>0</v>
      </c>
      <c r="M214" t="str">
        <f t="shared" si="175"/>
        <v>ConEdASHP + DecommissioningMoratoriumMoratorium</v>
      </c>
      <c r="N214">
        <f t="shared" si="168"/>
        <v>250</v>
      </c>
      <c r="O214">
        <f t="shared" si="168"/>
        <v>125</v>
      </c>
      <c r="P214">
        <f t="shared" si="168"/>
        <v>6500</v>
      </c>
      <c r="Q214">
        <f t="shared" si="168"/>
        <v>3500</v>
      </c>
      <c r="S214" t="str">
        <f t="shared" si="176"/>
        <v>ConEdASHP + DecommissioningMoratoriumMoratorium</v>
      </c>
      <c r="T214">
        <f t="shared" ref="T214:W214" si="191">T81</f>
        <v>100</v>
      </c>
      <c r="U214">
        <f t="shared" si="191"/>
        <v>50</v>
      </c>
      <c r="V214">
        <f t="shared" si="191"/>
        <v>3000</v>
      </c>
      <c r="W214">
        <f t="shared" si="191"/>
        <v>2500</v>
      </c>
    </row>
    <row r="215" spans="1:23">
      <c r="A215" t="str">
        <f t="shared" si="173"/>
        <v>O&amp;RASHP + DecommissioningMoratoriumMoratorium</v>
      </c>
      <c r="B215">
        <f t="shared" si="183"/>
        <v>500</v>
      </c>
      <c r="C215">
        <f t="shared" si="183"/>
        <v>250</v>
      </c>
      <c r="D215">
        <f t="shared" si="183"/>
        <v>1600</v>
      </c>
      <c r="E215">
        <f t="shared" si="183"/>
        <v>500</v>
      </c>
      <c r="F215">
        <f t="shared" si="183"/>
        <v>0</v>
      </c>
      <c r="G215" t="str">
        <f t="shared" si="174"/>
        <v>O&amp;RASHP + DecommissioningMoratoriumMoratorium</v>
      </c>
      <c r="H215">
        <f t="shared" si="184"/>
        <v>500</v>
      </c>
      <c r="I215">
        <f t="shared" si="184"/>
        <v>250</v>
      </c>
      <c r="J215">
        <f t="shared" si="184"/>
        <v>2400</v>
      </c>
      <c r="K215">
        <f t="shared" si="184"/>
        <v>1000</v>
      </c>
      <c r="L215">
        <f t="shared" si="184"/>
        <v>0</v>
      </c>
      <c r="M215" t="str">
        <f t="shared" si="175"/>
        <v>O&amp;RASHP + DecommissioningMoratoriumMoratorium</v>
      </c>
      <c r="N215">
        <f t="shared" si="168"/>
        <v>500</v>
      </c>
      <c r="O215">
        <f t="shared" si="168"/>
        <v>250</v>
      </c>
      <c r="P215">
        <f t="shared" si="168"/>
        <v>2400</v>
      </c>
      <c r="Q215">
        <f t="shared" si="168"/>
        <v>1000</v>
      </c>
      <c r="S215" t="str">
        <f t="shared" si="176"/>
        <v>O&amp;RASHP + DecommissioningMoratoriumMoratorium</v>
      </c>
      <c r="T215">
        <f t="shared" ref="T215:W215" si="192">T82</f>
        <v>200</v>
      </c>
      <c r="U215">
        <f t="shared" si="192"/>
        <v>100</v>
      </c>
      <c r="V215">
        <f t="shared" si="192"/>
        <v>1800</v>
      </c>
      <c r="W215">
        <f t="shared" si="192"/>
        <v>1000</v>
      </c>
    </row>
    <row r="216" spans="1:23">
      <c r="A216" t="str">
        <f t="shared" si="173"/>
        <v>Moratorium</v>
      </c>
      <c r="B216">
        <f t="shared" si="183"/>
        <v>0</v>
      </c>
      <c r="C216">
        <f t="shared" si="183"/>
        <v>0</v>
      </c>
      <c r="D216">
        <f t="shared" si="183"/>
        <v>0</v>
      </c>
      <c r="E216">
        <f t="shared" si="183"/>
        <v>0</v>
      </c>
      <c r="F216">
        <f t="shared" si="183"/>
        <v>0</v>
      </c>
      <c r="G216" t="str">
        <f t="shared" si="174"/>
        <v>0Moratorium</v>
      </c>
      <c r="H216">
        <f t="shared" si="184"/>
        <v>0</v>
      </c>
      <c r="I216">
        <f t="shared" si="184"/>
        <v>0</v>
      </c>
      <c r="J216">
        <f t="shared" si="184"/>
        <v>0</v>
      </c>
      <c r="K216">
        <f t="shared" si="184"/>
        <v>0</v>
      </c>
      <c r="L216">
        <f t="shared" si="184"/>
        <v>0</v>
      </c>
      <c r="M216" t="str">
        <f t="shared" si="175"/>
        <v>0Moratorium</v>
      </c>
      <c r="N216">
        <f t="shared" si="168"/>
        <v>0</v>
      </c>
      <c r="O216">
        <f t="shared" si="168"/>
        <v>0</v>
      </c>
      <c r="P216">
        <f t="shared" si="168"/>
        <v>0</v>
      </c>
      <c r="Q216">
        <f t="shared" si="168"/>
        <v>0</v>
      </c>
      <c r="S216" t="str">
        <f t="shared" si="176"/>
        <v>0Moratorium</v>
      </c>
      <c r="T216">
        <f t="shared" ref="T216:W216" si="193">T83</f>
        <v>0</v>
      </c>
      <c r="U216">
        <f t="shared" si="193"/>
        <v>0</v>
      </c>
      <c r="V216">
        <f t="shared" si="193"/>
        <v>0</v>
      </c>
      <c r="W216">
        <f t="shared" si="193"/>
        <v>0</v>
      </c>
    </row>
    <row r="217" spans="1:23">
      <c r="A217" t="str">
        <f t="shared" si="173"/>
        <v>ASHP + Integrated Controls w/ HPWHMoratorium</v>
      </c>
      <c r="B217" t="str">
        <f t="shared" si="183"/>
        <v>Partial</v>
      </c>
      <c r="C217" t="str">
        <f t="shared" si="183"/>
        <v>Contractor (per unit)</v>
      </c>
      <c r="D217" t="str">
        <f t="shared" si="183"/>
        <v>Whole home</v>
      </c>
      <c r="E217" t="str">
        <f t="shared" si="183"/>
        <v>Contractor (per project)</v>
      </c>
      <c r="F217">
        <f t="shared" si="183"/>
        <v>0</v>
      </c>
      <c r="G217" t="str">
        <f t="shared" si="174"/>
        <v>ASHP + Integrated Controls w/ HPWHMoratorium</v>
      </c>
      <c r="H217" t="str">
        <f t="shared" si="184"/>
        <v>Partial</v>
      </c>
      <c r="I217" t="str">
        <f t="shared" si="184"/>
        <v>Contractor (per unit)</v>
      </c>
      <c r="J217" t="str">
        <f t="shared" si="184"/>
        <v>Whole home</v>
      </c>
      <c r="K217" t="str">
        <f t="shared" si="184"/>
        <v>Contractor (per project)</v>
      </c>
      <c r="L217">
        <f t="shared" si="184"/>
        <v>0</v>
      </c>
      <c r="M217" t="str">
        <f t="shared" si="175"/>
        <v>ASHP + Integrated Controls w/ HPWHMoratorium</v>
      </c>
      <c r="N217" t="str">
        <f t="shared" si="168"/>
        <v>Partial</v>
      </c>
      <c r="O217" t="str">
        <f t="shared" si="168"/>
        <v>Contractor (per unit)</v>
      </c>
      <c r="P217" t="str">
        <f t="shared" si="168"/>
        <v>Whole home</v>
      </c>
      <c r="Q217" t="str">
        <f t="shared" si="168"/>
        <v>Contractor (per project)</v>
      </c>
      <c r="S217" t="str">
        <f t="shared" si="176"/>
        <v>ASHP + Integrated Controls w/ HPWHMoratorium</v>
      </c>
      <c r="T217" t="str">
        <f t="shared" ref="T217:W217" si="194">T84</f>
        <v>Partial</v>
      </c>
      <c r="U217" t="str">
        <f t="shared" si="194"/>
        <v>Contractor (per unit)</v>
      </c>
      <c r="V217" t="str">
        <f t="shared" si="194"/>
        <v>Whole home</v>
      </c>
      <c r="W217" t="str">
        <f t="shared" si="194"/>
        <v>Contractor (per project)</v>
      </c>
    </row>
    <row r="218" spans="1:23">
      <c r="A218" t="str">
        <f t="shared" si="173"/>
        <v>Central HudsonASHP + Integrated Controls w/ HPWHMoratorium</v>
      </c>
      <c r="B218">
        <f t="shared" ref="B218:F226" si="195">B85</f>
        <v>800</v>
      </c>
      <c r="C218">
        <f t="shared" si="195"/>
        <v>100</v>
      </c>
      <c r="D218">
        <f t="shared" si="195"/>
        <v>1300</v>
      </c>
      <c r="E218">
        <f t="shared" si="195"/>
        <v>500</v>
      </c>
      <c r="F218">
        <f t="shared" si="195"/>
        <v>0</v>
      </c>
      <c r="G218" t="str">
        <f t="shared" si="174"/>
        <v>Central HudsonASHP + Integrated Controls w/ HPWHMoratorium</v>
      </c>
      <c r="H218">
        <f t="shared" ref="H218:L226" si="196">H85</f>
        <v>500</v>
      </c>
      <c r="I218">
        <f t="shared" si="196"/>
        <v>100</v>
      </c>
      <c r="J218">
        <f t="shared" si="196"/>
        <v>1300</v>
      </c>
      <c r="K218">
        <f t="shared" si="196"/>
        <v>500</v>
      </c>
      <c r="L218">
        <f t="shared" si="196"/>
        <v>0</v>
      </c>
      <c r="M218" t="str">
        <f t="shared" si="175"/>
        <v>Central HudsonASHP + Integrated Controls w/ HPWHMoratorium</v>
      </c>
      <c r="N218">
        <f t="shared" ref="N218:Q226" si="197">N85</f>
        <v>500</v>
      </c>
      <c r="O218">
        <f t="shared" si="197"/>
        <v>100</v>
      </c>
      <c r="P218">
        <f t="shared" si="197"/>
        <v>1300</v>
      </c>
      <c r="Q218">
        <f t="shared" si="197"/>
        <v>500</v>
      </c>
      <c r="S218" t="str">
        <f t="shared" si="176"/>
        <v>Central HudsonASHP + Integrated Controls w/ HPWHMoratorium</v>
      </c>
      <c r="T218">
        <f t="shared" ref="T218:W218" si="198">T85</f>
        <v>200</v>
      </c>
      <c r="U218">
        <f t="shared" si="198"/>
        <v>100</v>
      </c>
      <c r="V218">
        <f t="shared" si="198"/>
        <v>500</v>
      </c>
      <c r="W218">
        <f t="shared" si="198"/>
        <v>300</v>
      </c>
    </row>
    <row r="219" spans="1:23">
      <c r="A219" t="str">
        <f t="shared" si="173"/>
        <v>ConEdASHP + Integrated Controls w/ HPWHMoratorium</v>
      </c>
      <c r="B219">
        <f t="shared" si="195"/>
        <v>500</v>
      </c>
      <c r="C219">
        <f t="shared" si="195"/>
        <v>250</v>
      </c>
      <c r="D219">
        <f t="shared" si="195"/>
        <v>2000</v>
      </c>
      <c r="E219">
        <f t="shared" si="195"/>
        <v>1000</v>
      </c>
      <c r="F219">
        <f t="shared" si="195"/>
        <v>0</v>
      </c>
      <c r="G219" t="str">
        <f t="shared" si="174"/>
        <v>ConEdASHP + Integrated Controls w/ HPWHMoratorium</v>
      </c>
      <c r="H219">
        <f t="shared" si="196"/>
        <v>500</v>
      </c>
      <c r="I219">
        <f t="shared" si="196"/>
        <v>250</v>
      </c>
      <c r="J219">
        <f t="shared" si="196"/>
        <v>3500</v>
      </c>
      <c r="K219">
        <f t="shared" si="196"/>
        <v>2000</v>
      </c>
      <c r="L219">
        <f t="shared" si="196"/>
        <v>0</v>
      </c>
      <c r="M219" t="str">
        <f t="shared" si="175"/>
        <v>ConEdASHP + Integrated Controls w/ HPWHMoratorium</v>
      </c>
      <c r="N219">
        <f t="shared" si="197"/>
        <v>250</v>
      </c>
      <c r="O219">
        <f t="shared" si="197"/>
        <v>125</v>
      </c>
      <c r="P219">
        <f t="shared" si="197"/>
        <v>3500</v>
      </c>
      <c r="Q219">
        <f t="shared" si="197"/>
        <v>2000</v>
      </c>
      <c r="S219" t="str">
        <f t="shared" si="176"/>
        <v>ConEdASHP + Integrated Controls w/ HPWHMoratorium</v>
      </c>
      <c r="T219">
        <f t="shared" ref="T219:W219" si="199">T86</f>
        <v>100</v>
      </c>
      <c r="U219">
        <f t="shared" si="199"/>
        <v>50</v>
      </c>
      <c r="V219">
        <f t="shared" si="199"/>
        <v>1000</v>
      </c>
      <c r="W219">
        <f t="shared" si="199"/>
        <v>750</v>
      </c>
    </row>
    <row r="220" spans="1:23">
      <c r="A220" t="str">
        <f t="shared" si="173"/>
        <v>National GridASHP + Integrated Controls w/ HPWHMoratorium</v>
      </c>
      <c r="B220">
        <f t="shared" si="195"/>
        <v>500</v>
      </c>
      <c r="C220">
        <f t="shared" si="195"/>
        <v>100</v>
      </c>
      <c r="D220">
        <f t="shared" si="195"/>
        <v>1000</v>
      </c>
      <c r="E220">
        <f t="shared" si="195"/>
        <v>500</v>
      </c>
      <c r="F220">
        <f t="shared" si="195"/>
        <v>0</v>
      </c>
      <c r="G220" t="str">
        <f t="shared" si="174"/>
        <v>National GridASHP + Integrated Controls w/ HPWHMoratorium</v>
      </c>
      <c r="H220">
        <f t="shared" si="196"/>
        <v>500</v>
      </c>
      <c r="I220">
        <f t="shared" si="196"/>
        <v>100</v>
      </c>
      <c r="J220">
        <f t="shared" si="196"/>
        <v>1000</v>
      </c>
      <c r="K220">
        <f t="shared" si="196"/>
        <v>500</v>
      </c>
      <c r="L220">
        <f t="shared" si="196"/>
        <v>0</v>
      </c>
      <c r="M220" t="str">
        <f t="shared" si="175"/>
        <v>National GridASHP + Integrated Controls w/ HPWHMoratorium</v>
      </c>
      <c r="N220">
        <f t="shared" si="197"/>
        <v>500</v>
      </c>
      <c r="O220">
        <f t="shared" si="197"/>
        <v>100</v>
      </c>
      <c r="P220">
        <f t="shared" si="197"/>
        <v>1000</v>
      </c>
      <c r="Q220">
        <f t="shared" si="197"/>
        <v>500</v>
      </c>
      <c r="S220" t="str">
        <f t="shared" si="176"/>
        <v>National GridASHP + Integrated Controls w/ HPWHMoratorium</v>
      </c>
      <c r="T220">
        <f t="shared" ref="T220:W220" si="200">T87</f>
        <v>500</v>
      </c>
      <c r="U220">
        <f t="shared" si="200"/>
        <v>100</v>
      </c>
      <c r="V220">
        <f t="shared" si="200"/>
        <v>1000</v>
      </c>
      <c r="W220">
        <f t="shared" si="200"/>
        <v>500</v>
      </c>
    </row>
    <row r="221" spans="1:23">
      <c r="A221" t="str">
        <f t="shared" si="173"/>
        <v>NYSEGASHP + Integrated Controls w/ HPWHMoratorium</v>
      </c>
      <c r="B221">
        <f t="shared" si="195"/>
        <v>500</v>
      </c>
      <c r="C221">
        <f t="shared" si="195"/>
        <v>100</v>
      </c>
      <c r="D221">
        <f t="shared" si="195"/>
        <v>1000</v>
      </c>
      <c r="E221">
        <f t="shared" si="195"/>
        <v>500</v>
      </c>
      <c r="F221">
        <f t="shared" si="195"/>
        <v>0</v>
      </c>
      <c r="G221" t="str">
        <f t="shared" si="174"/>
        <v>NYSEGASHP + Integrated Controls w/ HPWHMoratorium</v>
      </c>
      <c r="H221">
        <f t="shared" si="196"/>
        <v>500</v>
      </c>
      <c r="I221">
        <f t="shared" si="196"/>
        <v>100</v>
      </c>
      <c r="J221">
        <f t="shared" si="196"/>
        <v>1000</v>
      </c>
      <c r="K221">
        <f t="shared" si="196"/>
        <v>500</v>
      </c>
      <c r="L221">
        <f t="shared" si="196"/>
        <v>0</v>
      </c>
      <c r="M221" t="str">
        <f t="shared" si="175"/>
        <v>NYSEGASHP + Integrated Controls w/ HPWHMoratorium</v>
      </c>
      <c r="N221">
        <f t="shared" si="197"/>
        <v>500</v>
      </c>
      <c r="O221">
        <f t="shared" si="197"/>
        <v>100</v>
      </c>
      <c r="P221">
        <f t="shared" si="197"/>
        <v>1000</v>
      </c>
      <c r="Q221">
        <f t="shared" si="197"/>
        <v>500</v>
      </c>
      <c r="S221" t="str">
        <f t="shared" si="176"/>
        <v>NYSEGASHP + Integrated Controls w/ HPWHMoratorium</v>
      </c>
      <c r="T221">
        <f t="shared" ref="T221:W221" si="201">T88</f>
        <v>500</v>
      </c>
      <c r="U221">
        <f t="shared" si="201"/>
        <v>100</v>
      </c>
      <c r="V221">
        <f t="shared" si="201"/>
        <v>1000</v>
      </c>
      <c r="W221">
        <f t="shared" si="201"/>
        <v>500</v>
      </c>
    </row>
    <row r="222" spans="1:23">
      <c r="A222" t="str">
        <f t="shared" si="173"/>
        <v>O&amp;RASHP + Integrated Controls w/ HPWHMoratorium</v>
      </c>
      <c r="B222">
        <f t="shared" si="195"/>
        <v>500</v>
      </c>
      <c r="C222">
        <f t="shared" si="195"/>
        <v>250</v>
      </c>
      <c r="D222">
        <f t="shared" si="195"/>
        <v>1600</v>
      </c>
      <c r="E222">
        <f t="shared" si="195"/>
        <v>500</v>
      </c>
      <c r="F222">
        <f t="shared" si="195"/>
        <v>0</v>
      </c>
      <c r="G222" t="str">
        <f t="shared" si="174"/>
        <v>O&amp;RASHP + Integrated Controls w/ HPWHMoratorium</v>
      </c>
      <c r="H222">
        <f t="shared" si="196"/>
        <v>500</v>
      </c>
      <c r="I222">
        <f t="shared" si="196"/>
        <v>250</v>
      </c>
      <c r="J222">
        <f t="shared" si="196"/>
        <v>2400</v>
      </c>
      <c r="K222">
        <f t="shared" si="196"/>
        <v>1000</v>
      </c>
      <c r="L222">
        <f t="shared" si="196"/>
        <v>0</v>
      </c>
      <c r="M222" t="str">
        <f t="shared" si="175"/>
        <v>O&amp;RASHP + Integrated Controls w/ HPWHMoratorium</v>
      </c>
      <c r="N222">
        <f t="shared" si="197"/>
        <v>500</v>
      </c>
      <c r="O222">
        <f t="shared" si="197"/>
        <v>250</v>
      </c>
      <c r="P222">
        <f t="shared" si="197"/>
        <v>2400</v>
      </c>
      <c r="Q222">
        <f t="shared" si="197"/>
        <v>1000</v>
      </c>
      <c r="S222" t="str">
        <f t="shared" si="176"/>
        <v>O&amp;RASHP + Integrated Controls w/ HPWHMoratorium</v>
      </c>
      <c r="T222">
        <f t="shared" ref="T222:W222" si="202">T89</f>
        <v>200</v>
      </c>
      <c r="U222">
        <f t="shared" si="202"/>
        <v>100</v>
      </c>
      <c r="V222">
        <f t="shared" si="202"/>
        <v>1200</v>
      </c>
      <c r="W222">
        <f t="shared" si="202"/>
        <v>750</v>
      </c>
    </row>
    <row r="223" spans="1:23">
      <c r="A223" t="str">
        <f t="shared" si="173"/>
        <v>RGEASHP + Integrated Controls w/ HPWHMoratorium</v>
      </c>
      <c r="B223">
        <f t="shared" si="195"/>
        <v>500</v>
      </c>
      <c r="C223">
        <f t="shared" si="195"/>
        <v>100</v>
      </c>
      <c r="D223">
        <f t="shared" si="195"/>
        <v>1000</v>
      </c>
      <c r="E223">
        <f t="shared" si="195"/>
        <v>500</v>
      </c>
      <c r="F223">
        <f t="shared" si="195"/>
        <v>0</v>
      </c>
      <c r="G223" t="str">
        <f t="shared" si="174"/>
        <v>RGEASHP + Integrated Controls w/ HPWHMoratorium</v>
      </c>
      <c r="H223">
        <f t="shared" si="196"/>
        <v>500</v>
      </c>
      <c r="I223">
        <f t="shared" si="196"/>
        <v>100</v>
      </c>
      <c r="J223">
        <f t="shared" si="196"/>
        <v>1000</v>
      </c>
      <c r="K223">
        <f t="shared" si="196"/>
        <v>500</v>
      </c>
      <c r="L223">
        <f t="shared" si="196"/>
        <v>0</v>
      </c>
      <c r="M223" t="str">
        <f t="shared" si="175"/>
        <v>RGEASHP + Integrated Controls w/ HPWHMoratorium</v>
      </c>
      <c r="N223">
        <f t="shared" si="197"/>
        <v>500</v>
      </c>
      <c r="O223">
        <f t="shared" si="197"/>
        <v>100</v>
      </c>
      <c r="P223">
        <f t="shared" si="197"/>
        <v>1000</v>
      </c>
      <c r="Q223">
        <f t="shared" si="197"/>
        <v>500</v>
      </c>
      <c r="S223" t="str">
        <f t="shared" si="176"/>
        <v>RGEASHP + Integrated Controls w/ HPWHMoratorium</v>
      </c>
      <c r="T223">
        <f t="shared" ref="T223:W223" si="203">T90</f>
        <v>500</v>
      </c>
      <c r="U223">
        <f t="shared" si="203"/>
        <v>100</v>
      </c>
      <c r="V223">
        <f t="shared" si="203"/>
        <v>1000</v>
      </c>
      <c r="W223">
        <f t="shared" si="203"/>
        <v>500</v>
      </c>
    </row>
    <row r="224" spans="1:23">
      <c r="A224" t="str">
        <f t="shared" si="173"/>
        <v>ConEdASHP + Integrated Controls w/ HPWHMoratoriumMoratorium</v>
      </c>
      <c r="B224">
        <f t="shared" si="195"/>
        <v>500</v>
      </c>
      <c r="C224">
        <f t="shared" si="195"/>
        <v>250</v>
      </c>
      <c r="D224">
        <f t="shared" si="195"/>
        <v>2000</v>
      </c>
      <c r="E224">
        <f t="shared" si="195"/>
        <v>1000</v>
      </c>
      <c r="F224">
        <f t="shared" si="195"/>
        <v>0</v>
      </c>
      <c r="G224" t="str">
        <f t="shared" si="174"/>
        <v>ConEdASHP + Integrated Controls w/ HPWHMoratoriumMoratorium</v>
      </c>
      <c r="H224">
        <f t="shared" si="196"/>
        <v>500</v>
      </c>
      <c r="I224">
        <f t="shared" si="196"/>
        <v>250</v>
      </c>
      <c r="J224">
        <f t="shared" si="196"/>
        <v>4500</v>
      </c>
      <c r="K224">
        <f t="shared" si="196"/>
        <v>2000</v>
      </c>
      <c r="L224">
        <f t="shared" si="196"/>
        <v>0</v>
      </c>
      <c r="M224" t="str">
        <f t="shared" si="175"/>
        <v>ConEdASHP + Integrated Controls w/ HPWHMoratoriumMoratorium</v>
      </c>
      <c r="N224">
        <f t="shared" si="197"/>
        <v>250</v>
      </c>
      <c r="O224">
        <f t="shared" si="197"/>
        <v>125</v>
      </c>
      <c r="P224">
        <f t="shared" si="197"/>
        <v>4500</v>
      </c>
      <c r="Q224">
        <f t="shared" si="197"/>
        <v>2000</v>
      </c>
      <c r="S224" t="str">
        <f t="shared" si="176"/>
        <v>ConEdASHP + Integrated Controls w/ HPWHMoratoriumMoratorium</v>
      </c>
      <c r="T224">
        <f t="shared" ref="T224:W224" si="204">T91</f>
        <v>100</v>
      </c>
      <c r="U224">
        <f t="shared" si="204"/>
        <v>50</v>
      </c>
      <c r="V224">
        <f t="shared" si="204"/>
        <v>1250</v>
      </c>
      <c r="W224">
        <f t="shared" si="204"/>
        <v>750</v>
      </c>
    </row>
    <row r="225" spans="1:23">
      <c r="A225" t="str">
        <f t="shared" si="173"/>
        <v>O&amp;RASHP + Integrated Controls w/ HPWHMoratoriumMoratorium</v>
      </c>
      <c r="B225">
        <f t="shared" si="195"/>
        <v>500</v>
      </c>
      <c r="C225">
        <f t="shared" si="195"/>
        <v>250</v>
      </c>
      <c r="D225">
        <f t="shared" si="195"/>
        <v>1600</v>
      </c>
      <c r="E225">
        <f t="shared" si="195"/>
        <v>500</v>
      </c>
      <c r="F225">
        <f t="shared" si="195"/>
        <v>0</v>
      </c>
      <c r="G225" t="str">
        <f t="shared" si="174"/>
        <v>O&amp;RASHP + Integrated Controls w/ HPWHMoratoriumMoratorium</v>
      </c>
      <c r="H225">
        <f t="shared" si="196"/>
        <v>500</v>
      </c>
      <c r="I225">
        <f t="shared" si="196"/>
        <v>250</v>
      </c>
      <c r="J225">
        <f t="shared" si="196"/>
        <v>2400</v>
      </c>
      <c r="K225">
        <f t="shared" si="196"/>
        <v>1000</v>
      </c>
      <c r="L225">
        <f t="shared" si="196"/>
        <v>0</v>
      </c>
      <c r="M225" t="str">
        <f t="shared" si="175"/>
        <v>O&amp;RASHP + Integrated Controls w/ HPWHMoratoriumMoratorium</v>
      </c>
      <c r="N225">
        <f t="shared" si="197"/>
        <v>500</v>
      </c>
      <c r="O225">
        <f t="shared" si="197"/>
        <v>250</v>
      </c>
      <c r="P225">
        <f t="shared" si="197"/>
        <v>2400</v>
      </c>
      <c r="Q225">
        <f t="shared" si="197"/>
        <v>1000</v>
      </c>
      <c r="S225" t="str">
        <f t="shared" si="176"/>
        <v>O&amp;RASHP + Integrated Controls w/ HPWHMoratoriumMoratorium</v>
      </c>
      <c r="T225">
        <f t="shared" ref="T225:W225" si="205">T92</f>
        <v>200</v>
      </c>
      <c r="U225">
        <f t="shared" si="205"/>
        <v>100</v>
      </c>
      <c r="V225">
        <f t="shared" si="205"/>
        <v>1200</v>
      </c>
      <c r="W225">
        <f t="shared" si="205"/>
        <v>750</v>
      </c>
    </row>
    <row r="226" spans="1:23">
      <c r="A226" t="str">
        <f t="shared" si="173"/>
        <v>Moratorium</v>
      </c>
      <c r="B226">
        <f t="shared" si="195"/>
        <v>0</v>
      </c>
      <c r="C226">
        <f t="shared" si="195"/>
        <v>0</v>
      </c>
      <c r="D226">
        <f t="shared" si="195"/>
        <v>0</v>
      </c>
      <c r="E226">
        <f t="shared" si="195"/>
        <v>0</v>
      </c>
      <c r="F226">
        <f t="shared" si="195"/>
        <v>0</v>
      </c>
      <c r="G226" t="str">
        <f t="shared" si="174"/>
        <v>0Moratorium</v>
      </c>
      <c r="H226">
        <f t="shared" si="196"/>
        <v>0</v>
      </c>
      <c r="I226">
        <f t="shared" si="196"/>
        <v>0</v>
      </c>
      <c r="J226">
        <f t="shared" si="196"/>
        <v>0</v>
      </c>
      <c r="K226">
        <f t="shared" si="196"/>
        <v>0</v>
      </c>
      <c r="L226">
        <f t="shared" si="196"/>
        <v>0</v>
      </c>
      <c r="M226" t="str">
        <f t="shared" si="175"/>
        <v>0Moratorium</v>
      </c>
      <c r="N226">
        <f t="shared" si="197"/>
        <v>0</v>
      </c>
      <c r="O226">
        <f t="shared" si="197"/>
        <v>0</v>
      </c>
      <c r="P226">
        <f t="shared" si="197"/>
        <v>0</v>
      </c>
      <c r="Q226">
        <f t="shared" si="197"/>
        <v>0</v>
      </c>
      <c r="S226" t="str">
        <f t="shared" si="176"/>
        <v>0Moratorium</v>
      </c>
      <c r="T226">
        <f t="shared" ref="T226:W226" si="206">T93</f>
        <v>0</v>
      </c>
      <c r="U226">
        <f t="shared" si="206"/>
        <v>0</v>
      </c>
      <c r="V226">
        <f t="shared" si="206"/>
        <v>0</v>
      </c>
      <c r="W226">
        <f t="shared" si="206"/>
        <v>0</v>
      </c>
    </row>
    <row r="227" spans="1:23">
      <c r="A227" t="str">
        <f t="shared" ref="A227:A255" si="207">A104&amp;$C$135</f>
        <v>GSHP + HPWHMoratorium</v>
      </c>
      <c r="B227" t="str">
        <f t="shared" ref="B227:Q227" si="208">B104</f>
        <v>Partial</v>
      </c>
      <c r="C227" t="str">
        <f t="shared" si="208"/>
        <v>Contractor</v>
      </c>
      <c r="D227" t="str">
        <f t="shared" si="208"/>
        <v>Whole Home</v>
      </c>
      <c r="E227" t="str">
        <f t="shared" si="208"/>
        <v>Contractor</v>
      </c>
      <c r="F227">
        <f t="shared" si="208"/>
        <v>0</v>
      </c>
      <c r="G227" t="str">
        <f t="shared" ref="G227:G255" si="209">G104&amp;$C$135</f>
        <v>GSHP + HPWHMoratorium</v>
      </c>
      <c r="H227" t="str">
        <f t="shared" si="208"/>
        <v>Partial</v>
      </c>
      <c r="I227" t="str">
        <f t="shared" si="208"/>
        <v>Contractor</v>
      </c>
      <c r="J227" t="str">
        <f t="shared" si="208"/>
        <v>Whole Home</v>
      </c>
      <c r="K227" t="str">
        <f t="shared" si="208"/>
        <v>Contractor</v>
      </c>
      <c r="L227">
        <f t="shared" si="208"/>
        <v>0</v>
      </c>
      <c r="M227" t="str">
        <f t="shared" ref="M227:M255" si="210">M104&amp;$C$135</f>
        <v>GSHP + HPWHMoratorium</v>
      </c>
      <c r="N227" t="str">
        <f t="shared" si="208"/>
        <v>Partial</v>
      </c>
      <c r="O227" t="str">
        <f t="shared" si="208"/>
        <v>Contractor</v>
      </c>
      <c r="P227" t="str">
        <f t="shared" si="208"/>
        <v>Whole Home</v>
      </c>
      <c r="Q227" t="str">
        <f t="shared" si="208"/>
        <v>Contractor</v>
      </c>
      <c r="S227" t="str">
        <f t="shared" ref="S227:S256" si="211">S104&amp;$C$135</f>
        <v>GSHP + HPWHMoratorium</v>
      </c>
      <c r="T227" t="str">
        <f t="shared" ref="T227:W227" si="212">T104</f>
        <v>Partial</v>
      </c>
      <c r="U227" t="str">
        <f t="shared" si="212"/>
        <v>Contractor</v>
      </c>
      <c r="V227" t="str">
        <f t="shared" si="212"/>
        <v>Whole Home</v>
      </c>
      <c r="W227" t="str">
        <f t="shared" si="212"/>
        <v>Contractor</v>
      </c>
    </row>
    <row r="228" spans="1:23">
      <c r="A228" t="str">
        <f t="shared" si="207"/>
        <v>Central HudsonGSHP + HPWHMoratorium</v>
      </c>
      <c r="B228" t="str">
        <f t="shared" ref="B228:Q228" si="213">B105</f>
        <v>N/A</v>
      </c>
      <c r="C228" t="str">
        <f t="shared" si="213"/>
        <v>N/A</v>
      </c>
      <c r="D228">
        <f t="shared" si="213"/>
        <v>2000</v>
      </c>
      <c r="E228">
        <f t="shared" si="213"/>
        <v>500</v>
      </c>
      <c r="F228">
        <f t="shared" si="213"/>
        <v>0</v>
      </c>
      <c r="G228" t="str">
        <f t="shared" si="209"/>
        <v>Central HudsonGSHP + HPWHMoratorium</v>
      </c>
      <c r="H228" t="str">
        <f t="shared" si="213"/>
        <v>N/A</v>
      </c>
      <c r="I228" t="str">
        <f t="shared" si="213"/>
        <v>N/A</v>
      </c>
      <c r="J228">
        <f t="shared" si="213"/>
        <v>2000</v>
      </c>
      <c r="K228">
        <f t="shared" si="213"/>
        <v>500</v>
      </c>
      <c r="L228">
        <f t="shared" si="213"/>
        <v>0</v>
      </c>
      <c r="M228" t="str">
        <f t="shared" si="210"/>
        <v>Central HudsonGSHP + HPWHMoratorium</v>
      </c>
      <c r="N228" t="str">
        <f t="shared" si="213"/>
        <v>N/A</v>
      </c>
      <c r="O228" t="str">
        <f t="shared" si="213"/>
        <v>N/A</v>
      </c>
      <c r="P228">
        <f t="shared" si="213"/>
        <v>2000</v>
      </c>
      <c r="Q228">
        <f t="shared" si="213"/>
        <v>500</v>
      </c>
      <c r="S228" t="str">
        <f t="shared" si="211"/>
        <v>Central HudsonGSHP + HPWHMoratorium</v>
      </c>
      <c r="T228" t="str">
        <f t="shared" ref="T228:W228" si="214">T105</f>
        <v>N/A</v>
      </c>
      <c r="U228" t="str">
        <f t="shared" si="214"/>
        <v>N/A</v>
      </c>
      <c r="V228">
        <f t="shared" si="214"/>
        <v>2000</v>
      </c>
      <c r="W228">
        <f t="shared" si="214"/>
        <v>500</v>
      </c>
    </row>
    <row r="229" spans="1:23">
      <c r="A229" t="str">
        <f t="shared" si="207"/>
        <v>ConEdGSHP + HPWHMoratorium</v>
      </c>
      <c r="B229" t="str">
        <f t="shared" ref="B229:Q229" si="215">B106</f>
        <v>N/A</v>
      </c>
      <c r="C229" t="str">
        <f t="shared" si="215"/>
        <v>N/A</v>
      </c>
      <c r="D229">
        <f t="shared" si="215"/>
        <v>2850</v>
      </c>
      <c r="E229">
        <f t="shared" si="215"/>
        <v>500</v>
      </c>
      <c r="F229">
        <f t="shared" si="215"/>
        <v>0</v>
      </c>
      <c r="G229" t="str">
        <f t="shared" si="209"/>
        <v>ConEdGSHP + HPWHMoratorium</v>
      </c>
      <c r="H229" t="str">
        <f t="shared" si="215"/>
        <v>N/A</v>
      </c>
      <c r="I229" t="str">
        <f t="shared" si="215"/>
        <v>N/A</v>
      </c>
      <c r="J229">
        <f t="shared" si="215"/>
        <v>5000</v>
      </c>
      <c r="K229">
        <f t="shared" si="215"/>
        <v>500</v>
      </c>
      <c r="L229">
        <f t="shared" si="215"/>
        <v>0</v>
      </c>
      <c r="M229" t="str">
        <f t="shared" si="210"/>
        <v>ConEdGSHP + HPWHMoratorium</v>
      </c>
      <c r="N229" t="str">
        <f t="shared" si="215"/>
        <v>N/A</v>
      </c>
      <c r="O229" t="str">
        <f t="shared" si="215"/>
        <v>N/A</v>
      </c>
      <c r="P229">
        <f t="shared" si="215"/>
        <v>5000</v>
      </c>
      <c r="Q229">
        <f t="shared" si="215"/>
        <v>500</v>
      </c>
      <c r="S229" t="str">
        <f t="shared" si="211"/>
        <v>ConEdGSHP + HPWHMoratorium</v>
      </c>
      <c r="T229" t="str">
        <f t="shared" ref="T229:W229" si="216">T106</f>
        <v>N/A</v>
      </c>
      <c r="U229" t="str">
        <f t="shared" si="216"/>
        <v>N/A</v>
      </c>
      <c r="V229">
        <f t="shared" si="216"/>
        <v>5000</v>
      </c>
      <c r="W229">
        <f t="shared" si="216"/>
        <v>500</v>
      </c>
    </row>
    <row r="230" spans="1:23">
      <c r="A230" t="str">
        <f t="shared" si="207"/>
        <v>National GridGSHP + HPWHMoratorium</v>
      </c>
      <c r="B230" t="str">
        <f t="shared" ref="B230:Q230" si="217">B107</f>
        <v>N/A</v>
      </c>
      <c r="C230" t="str">
        <f t="shared" si="217"/>
        <v>N/A</v>
      </c>
      <c r="D230">
        <f t="shared" si="217"/>
        <v>1500</v>
      </c>
      <c r="E230">
        <f t="shared" si="217"/>
        <v>500</v>
      </c>
      <c r="F230">
        <f t="shared" si="217"/>
        <v>0</v>
      </c>
      <c r="G230" t="str">
        <f t="shared" si="209"/>
        <v>National GridGSHP + HPWHMoratorium</v>
      </c>
      <c r="H230" t="str">
        <f t="shared" si="217"/>
        <v>N/A</v>
      </c>
      <c r="I230" t="str">
        <f t="shared" si="217"/>
        <v>N/A</v>
      </c>
      <c r="J230">
        <f t="shared" si="217"/>
        <v>1500</v>
      </c>
      <c r="K230">
        <f t="shared" si="217"/>
        <v>500</v>
      </c>
      <c r="L230">
        <f t="shared" si="217"/>
        <v>0</v>
      </c>
      <c r="M230" t="str">
        <f t="shared" si="210"/>
        <v>National GridGSHP + HPWHMoratorium</v>
      </c>
      <c r="N230" t="str">
        <f t="shared" si="217"/>
        <v>N/A</v>
      </c>
      <c r="O230" t="str">
        <f t="shared" si="217"/>
        <v>N/A</v>
      </c>
      <c r="P230">
        <f t="shared" si="217"/>
        <v>1500</v>
      </c>
      <c r="Q230">
        <f t="shared" si="217"/>
        <v>500</v>
      </c>
      <c r="S230" t="str">
        <f t="shared" si="211"/>
        <v>National GridGSHP + HPWHMoratorium</v>
      </c>
      <c r="T230" t="str">
        <f t="shared" ref="T230:W230" si="218">T107</f>
        <v>N/A</v>
      </c>
      <c r="U230" t="str">
        <f t="shared" si="218"/>
        <v>N/A</v>
      </c>
      <c r="V230">
        <f t="shared" si="218"/>
        <v>1500</v>
      </c>
      <c r="W230">
        <f t="shared" si="218"/>
        <v>500</v>
      </c>
    </row>
    <row r="231" spans="1:23">
      <c r="A231" t="str">
        <f t="shared" si="207"/>
        <v>NYSEGGSHP + HPWHMoratorium</v>
      </c>
      <c r="B231" t="str">
        <f t="shared" ref="B231:Q231" si="219">B108</f>
        <v>N/A</v>
      </c>
      <c r="C231" t="str">
        <f t="shared" si="219"/>
        <v>N/A</v>
      </c>
      <c r="D231">
        <f t="shared" si="219"/>
        <v>1500</v>
      </c>
      <c r="E231">
        <f t="shared" si="219"/>
        <v>500</v>
      </c>
      <c r="F231">
        <f t="shared" si="219"/>
        <v>0</v>
      </c>
      <c r="G231" t="str">
        <f t="shared" si="209"/>
        <v>NYSEGGSHP + HPWHMoratorium</v>
      </c>
      <c r="H231" t="str">
        <f t="shared" si="219"/>
        <v>N/A</v>
      </c>
      <c r="I231" t="str">
        <f t="shared" si="219"/>
        <v>N/A</v>
      </c>
      <c r="J231">
        <f t="shared" si="219"/>
        <v>1500</v>
      </c>
      <c r="K231">
        <f t="shared" si="219"/>
        <v>500</v>
      </c>
      <c r="L231">
        <f t="shared" si="219"/>
        <v>0</v>
      </c>
      <c r="M231" t="str">
        <f t="shared" si="210"/>
        <v>NYSEGGSHP + HPWHMoratorium</v>
      </c>
      <c r="N231" t="str">
        <f t="shared" si="219"/>
        <v>N/A</v>
      </c>
      <c r="O231" t="str">
        <f t="shared" si="219"/>
        <v>N/A</v>
      </c>
      <c r="P231">
        <f t="shared" si="219"/>
        <v>1500</v>
      </c>
      <c r="Q231">
        <f t="shared" si="219"/>
        <v>500</v>
      </c>
      <c r="S231" t="str">
        <f t="shared" si="211"/>
        <v>NYSEGGSHP + HPWHMoratorium</v>
      </c>
      <c r="T231" t="str">
        <f t="shared" ref="T231:W231" si="220">T108</f>
        <v>N/A</v>
      </c>
      <c r="U231" t="str">
        <f t="shared" si="220"/>
        <v>N/A</v>
      </c>
      <c r="V231">
        <f t="shared" si="220"/>
        <v>1500</v>
      </c>
      <c r="W231">
        <f t="shared" si="220"/>
        <v>500</v>
      </c>
    </row>
    <row r="232" spans="1:23">
      <c r="A232" t="str">
        <f t="shared" si="207"/>
        <v>O&amp;RGSHP + HPWHMoratorium</v>
      </c>
      <c r="B232" t="str">
        <f t="shared" ref="B232:Q232" si="221">B109</f>
        <v>N/A</v>
      </c>
      <c r="C232" t="str">
        <f t="shared" si="221"/>
        <v>N/A</v>
      </c>
      <c r="D232">
        <f t="shared" si="221"/>
        <v>2000</v>
      </c>
      <c r="E232">
        <f t="shared" si="221"/>
        <v>500</v>
      </c>
      <c r="F232">
        <f t="shared" si="221"/>
        <v>0</v>
      </c>
      <c r="G232" t="str">
        <f t="shared" si="209"/>
        <v>O&amp;RGSHP + HPWHMoratorium</v>
      </c>
      <c r="H232" t="str">
        <f t="shared" si="221"/>
        <v>N/A</v>
      </c>
      <c r="I232" t="str">
        <f t="shared" si="221"/>
        <v>N/A</v>
      </c>
      <c r="J232">
        <f t="shared" si="221"/>
        <v>2000</v>
      </c>
      <c r="K232">
        <f t="shared" si="221"/>
        <v>500</v>
      </c>
      <c r="L232">
        <f t="shared" si="221"/>
        <v>0</v>
      </c>
      <c r="M232" t="str">
        <f t="shared" si="210"/>
        <v>O&amp;RGSHP + HPWHMoratorium</v>
      </c>
      <c r="N232" t="str">
        <f t="shared" si="221"/>
        <v>N/A</v>
      </c>
      <c r="O232" t="str">
        <f t="shared" si="221"/>
        <v>N/A</v>
      </c>
      <c r="P232">
        <f t="shared" si="221"/>
        <v>2000</v>
      </c>
      <c r="Q232">
        <f t="shared" si="221"/>
        <v>500</v>
      </c>
      <c r="S232" t="str">
        <f t="shared" si="211"/>
        <v>O&amp;RGSHP + HPWHMoratorium</v>
      </c>
      <c r="T232" t="str">
        <f t="shared" ref="T232:W232" si="222">T109</f>
        <v>N/A</v>
      </c>
      <c r="U232" t="str">
        <f t="shared" si="222"/>
        <v>N/A</v>
      </c>
      <c r="V232">
        <f t="shared" si="222"/>
        <v>2000</v>
      </c>
      <c r="W232">
        <f t="shared" si="222"/>
        <v>500</v>
      </c>
    </row>
    <row r="233" spans="1:23">
      <c r="A233" t="str">
        <f t="shared" si="207"/>
        <v>RGEGSHP + HPWHMoratorium</v>
      </c>
      <c r="B233" t="str">
        <f t="shared" ref="B233:Q233" si="223">B110</f>
        <v>N/A</v>
      </c>
      <c r="C233" t="str">
        <f t="shared" si="223"/>
        <v>N/A</v>
      </c>
      <c r="D233">
        <f t="shared" si="223"/>
        <v>1500</v>
      </c>
      <c r="E233">
        <f t="shared" si="223"/>
        <v>500</v>
      </c>
      <c r="F233">
        <f t="shared" si="223"/>
        <v>0</v>
      </c>
      <c r="G233" t="str">
        <f t="shared" si="209"/>
        <v>RGEGSHP + HPWHMoratorium</v>
      </c>
      <c r="H233" t="str">
        <f t="shared" si="223"/>
        <v>N/A</v>
      </c>
      <c r="I233" t="str">
        <f t="shared" si="223"/>
        <v>N/A</v>
      </c>
      <c r="J233">
        <f t="shared" si="223"/>
        <v>1500</v>
      </c>
      <c r="K233">
        <f t="shared" si="223"/>
        <v>500</v>
      </c>
      <c r="L233">
        <f t="shared" si="223"/>
        <v>0</v>
      </c>
      <c r="M233" t="str">
        <f t="shared" si="210"/>
        <v>RGEGSHP + HPWHMoratorium</v>
      </c>
      <c r="N233" t="str">
        <f t="shared" si="223"/>
        <v>N/A</v>
      </c>
      <c r="O233" t="str">
        <f t="shared" si="223"/>
        <v>N/A</v>
      </c>
      <c r="P233">
        <f t="shared" si="223"/>
        <v>1500</v>
      </c>
      <c r="Q233">
        <f t="shared" si="223"/>
        <v>500</v>
      </c>
      <c r="S233" t="str">
        <f t="shared" si="211"/>
        <v>RGEGSHP + HPWHMoratorium</v>
      </c>
      <c r="T233" t="str">
        <f t="shared" ref="T233:W233" si="224">T110</f>
        <v>N/A</v>
      </c>
      <c r="U233" t="str">
        <f t="shared" si="224"/>
        <v>N/A</v>
      </c>
      <c r="V233">
        <f t="shared" si="224"/>
        <v>1500</v>
      </c>
      <c r="W233">
        <f t="shared" si="224"/>
        <v>500</v>
      </c>
    </row>
    <row r="234" spans="1:23">
      <c r="A234" t="str">
        <f t="shared" si="207"/>
        <v>ConEdGSHP + HPWHMoratoriumMoratorium</v>
      </c>
      <c r="B234" t="str">
        <f t="shared" ref="B234:Q234" si="225">B111</f>
        <v>N/A</v>
      </c>
      <c r="C234" t="str">
        <f t="shared" si="225"/>
        <v>N/A</v>
      </c>
      <c r="D234">
        <f t="shared" si="225"/>
        <v>2850</v>
      </c>
      <c r="E234">
        <f t="shared" si="225"/>
        <v>500</v>
      </c>
      <c r="F234">
        <f t="shared" si="225"/>
        <v>0</v>
      </c>
      <c r="G234" t="str">
        <f t="shared" si="209"/>
        <v>ConEdGSHP + HPWHMoratoriumMoratorium</v>
      </c>
      <c r="H234" t="str">
        <f t="shared" si="225"/>
        <v>N/A</v>
      </c>
      <c r="I234" t="str">
        <f t="shared" si="225"/>
        <v>N/A</v>
      </c>
      <c r="J234">
        <f t="shared" si="225"/>
        <v>6500</v>
      </c>
      <c r="K234">
        <f t="shared" si="225"/>
        <v>500</v>
      </c>
      <c r="L234">
        <f t="shared" si="225"/>
        <v>0</v>
      </c>
      <c r="M234" t="str">
        <f t="shared" si="210"/>
        <v>ConEdGSHP + HPWHMoratoriumMoratorium</v>
      </c>
      <c r="N234" t="str">
        <f t="shared" si="225"/>
        <v>N/A</v>
      </c>
      <c r="O234" t="str">
        <f t="shared" si="225"/>
        <v>N/A</v>
      </c>
      <c r="P234">
        <f t="shared" si="225"/>
        <v>6500</v>
      </c>
      <c r="Q234">
        <f t="shared" si="225"/>
        <v>500</v>
      </c>
      <c r="S234" t="str">
        <f t="shared" si="211"/>
        <v>ConEdGSHP + HPWHMoratoriumMoratorium</v>
      </c>
      <c r="T234" t="str">
        <f t="shared" ref="T234:W234" si="226">T111</f>
        <v>N/A</v>
      </c>
      <c r="U234" t="str">
        <f t="shared" si="226"/>
        <v>N/A</v>
      </c>
      <c r="V234">
        <f t="shared" si="226"/>
        <v>6500</v>
      </c>
      <c r="W234">
        <f t="shared" si="226"/>
        <v>500</v>
      </c>
    </row>
    <row r="235" spans="1:23">
      <c r="A235" t="str">
        <f t="shared" si="207"/>
        <v>O&amp;RGSHP + HPWHMoratoriumMoratorium</v>
      </c>
      <c r="B235" t="str">
        <f t="shared" ref="B235:Q235" si="227">B112</f>
        <v>N/A</v>
      </c>
      <c r="C235" t="str">
        <f t="shared" si="227"/>
        <v>N/A</v>
      </c>
      <c r="D235">
        <f t="shared" si="227"/>
        <v>2000</v>
      </c>
      <c r="E235">
        <f t="shared" si="227"/>
        <v>500</v>
      </c>
      <c r="F235">
        <f t="shared" si="227"/>
        <v>0</v>
      </c>
      <c r="G235" t="str">
        <f t="shared" si="209"/>
        <v>O&amp;RGSHP + HPWHMoratoriumMoratorium</v>
      </c>
      <c r="H235" t="str">
        <f t="shared" si="227"/>
        <v>N/A</v>
      </c>
      <c r="I235" t="str">
        <f t="shared" si="227"/>
        <v>N/A</v>
      </c>
      <c r="J235">
        <f t="shared" si="227"/>
        <v>2000</v>
      </c>
      <c r="K235">
        <f t="shared" si="227"/>
        <v>500</v>
      </c>
      <c r="L235">
        <f t="shared" si="227"/>
        <v>0</v>
      </c>
      <c r="M235" t="str">
        <f t="shared" si="210"/>
        <v>O&amp;RGSHP + HPWHMoratoriumMoratorium</v>
      </c>
      <c r="N235" t="str">
        <f t="shared" si="227"/>
        <v>N/A</v>
      </c>
      <c r="O235" t="str">
        <f t="shared" si="227"/>
        <v>N/A</v>
      </c>
      <c r="P235">
        <f t="shared" si="227"/>
        <v>2000</v>
      </c>
      <c r="Q235">
        <f t="shared" si="227"/>
        <v>500</v>
      </c>
      <c r="S235" t="str">
        <f t="shared" si="211"/>
        <v>O&amp;RGSHP + HPWHMoratoriumMoratorium</v>
      </c>
      <c r="T235" t="str">
        <f t="shared" ref="T235:W235" si="228">T112</f>
        <v>N/A</v>
      </c>
      <c r="U235" t="str">
        <f t="shared" si="228"/>
        <v>N/A</v>
      </c>
      <c r="V235">
        <f t="shared" si="228"/>
        <v>2000</v>
      </c>
      <c r="W235">
        <f t="shared" si="228"/>
        <v>500</v>
      </c>
    </row>
    <row r="236" spans="1:23">
      <c r="A236" t="str">
        <f t="shared" si="207"/>
        <v>Moratorium</v>
      </c>
      <c r="B236">
        <f t="shared" ref="B236:Q236" si="229">B113</f>
        <v>0</v>
      </c>
      <c r="C236">
        <f t="shared" si="229"/>
        <v>0</v>
      </c>
      <c r="D236">
        <f t="shared" si="229"/>
        <v>0</v>
      </c>
      <c r="E236">
        <f t="shared" si="229"/>
        <v>0</v>
      </c>
      <c r="F236">
        <f t="shared" si="229"/>
        <v>0</v>
      </c>
      <c r="G236" t="str">
        <f t="shared" si="209"/>
        <v>0Moratorium</v>
      </c>
      <c r="H236">
        <f t="shared" si="229"/>
        <v>0</v>
      </c>
      <c r="I236">
        <f t="shared" si="229"/>
        <v>0</v>
      </c>
      <c r="J236">
        <f t="shared" si="229"/>
        <v>0</v>
      </c>
      <c r="K236">
        <f t="shared" si="229"/>
        <v>0</v>
      </c>
      <c r="L236">
        <f t="shared" si="229"/>
        <v>0</v>
      </c>
      <c r="M236" t="str">
        <f t="shared" si="210"/>
        <v>0Moratorium</v>
      </c>
      <c r="N236">
        <f t="shared" si="229"/>
        <v>0</v>
      </c>
      <c r="O236">
        <f t="shared" si="229"/>
        <v>0</v>
      </c>
      <c r="P236">
        <f t="shared" si="229"/>
        <v>0</v>
      </c>
      <c r="Q236">
        <f t="shared" si="229"/>
        <v>0</v>
      </c>
      <c r="S236" t="str">
        <f t="shared" si="211"/>
        <v>0Moratorium</v>
      </c>
      <c r="T236">
        <f t="shared" ref="T236:W236" si="230">T113</f>
        <v>0</v>
      </c>
      <c r="U236">
        <f t="shared" si="230"/>
        <v>0</v>
      </c>
      <c r="V236">
        <f t="shared" si="230"/>
        <v>0</v>
      </c>
      <c r="W236">
        <f t="shared" si="230"/>
        <v>0</v>
      </c>
    </row>
    <row r="237" spans="1:23">
      <c r="A237" t="str">
        <f t="shared" si="207"/>
        <v>GSHP + HPWH + DesuperheaterMoratorium</v>
      </c>
      <c r="B237" t="str">
        <f t="shared" ref="B237:Q237" si="231">B114</f>
        <v>Partial</v>
      </c>
      <c r="C237" t="str">
        <f t="shared" si="231"/>
        <v>Contractor</v>
      </c>
      <c r="D237" t="str">
        <f t="shared" si="231"/>
        <v>Whole Home</v>
      </c>
      <c r="E237" t="str">
        <f t="shared" si="231"/>
        <v>Contractor</v>
      </c>
      <c r="F237">
        <f t="shared" si="231"/>
        <v>0</v>
      </c>
      <c r="G237" t="str">
        <f t="shared" si="209"/>
        <v>GSHP + HPWH + DesuperheaterMoratorium</v>
      </c>
      <c r="H237" t="str">
        <f t="shared" si="231"/>
        <v>Partial</v>
      </c>
      <c r="I237" t="str">
        <f t="shared" si="231"/>
        <v>Contractor</v>
      </c>
      <c r="J237" t="str">
        <f t="shared" si="231"/>
        <v>Whole Home</v>
      </c>
      <c r="K237" t="str">
        <f t="shared" si="231"/>
        <v>Contractor</v>
      </c>
      <c r="L237">
        <f t="shared" si="231"/>
        <v>0</v>
      </c>
      <c r="M237" t="str">
        <f t="shared" si="210"/>
        <v>GSHP + HPWH + DesuperheaterMoratorium</v>
      </c>
      <c r="N237" t="str">
        <f t="shared" si="231"/>
        <v>Partial</v>
      </c>
      <c r="O237" t="str">
        <f t="shared" si="231"/>
        <v>Contractor</v>
      </c>
      <c r="P237" t="str">
        <f t="shared" si="231"/>
        <v>Whole Home</v>
      </c>
      <c r="Q237" t="str">
        <f t="shared" si="231"/>
        <v>Contractor</v>
      </c>
      <c r="S237" t="str">
        <f t="shared" si="211"/>
        <v>GSHP + HPWH + DesuperheaterMoratorium</v>
      </c>
      <c r="T237" t="str">
        <f t="shared" ref="T237:W237" si="232">T114</f>
        <v>Partial</v>
      </c>
      <c r="U237" t="str">
        <f t="shared" si="232"/>
        <v>Contractor</v>
      </c>
      <c r="V237" t="str">
        <f t="shared" si="232"/>
        <v>Whole Home</v>
      </c>
      <c r="W237" t="str">
        <f t="shared" si="232"/>
        <v>Contractor</v>
      </c>
    </row>
    <row r="238" spans="1:23">
      <c r="A238" t="str">
        <f t="shared" si="207"/>
        <v>Central HudsonGSHP + HPWH + DesuperheaterMoratorium</v>
      </c>
      <c r="B238" t="str">
        <f t="shared" ref="B238:Q238" si="233">B115</f>
        <v>N/A</v>
      </c>
      <c r="C238" t="str">
        <f t="shared" si="233"/>
        <v>N/A</v>
      </c>
      <c r="D238">
        <f t="shared" si="233"/>
        <v>2000</v>
      </c>
      <c r="E238">
        <f t="shared" si="233"/>
        <v>500</v>
      </c>
      <c r="F238">
        <f t="shared" si="233"/>
        <v>0</v>
      </c>
      <c r="G238" t="str">
        <f t="shared" si="209"/>
        <v>Central HudsonGSHP + HPWH + DesuperheaterMoratorium</v>
      </c>
      <c r="H238" t="str">
        <f t="shared" si="233"/>
        <v>N/A</v>
      </c>
      <c r="I238" t="str">
        <f t="shared" si="233"/>
        <v>N/A</v>
      </c>
      <c r="J238">
        <f t="shared" si="233"/>
        <v>2000</v>
      </c>
      <c r="K238">
        <f t="shared" si="233"/>
        <v>500</v>
      </c>
      <c r="L238">
        <f t="shared" si="233"/>
        <v>0</v>
      </c>
      <c r="M238" t="str">
        <f t="shared" si="210"/>
        <v>Central HudsonGSHP + HPWH + DesuperheaterMoratorium</v>
      </c>
      <c r="N238" t="str">
        <f t="shared" si="233"/>
        <v>N/A</v>
      </c>
      <c r="O238" t="str">
        <f t="shared" si="233"/>
        <v>N/A</v>
      </c>
      <c r="P238">
        <f t="shared" si="233"/>
        <v>2000</v>
      </c>
      <c r="Q238">
        <f t="shared" si="233"/>
        <v>500</v>
      </c>
      <c r="S238" t="str">
        <f t="shared" si="211"/>
        <v>Central HudsonGSHP + HPWH + DesuperheaterMoratorium</v>
      </c>
      <c r="T238" t="str">
        <f t="shared" ref="T238:W238" si="234">T115</f>
        <v>N/A</v>
      </c>
      <c r="U238" t="str">
        <f t="shared" si="234"/>
        <v>N/A</v>
      </c>
      <c r="V238">
        <f t="shared" si="234"/>
        <v>2000</v>
      </c>
      <c r="W238">
        <f t="shared" si="234"/>
        <v>500</v>
      </c>
    </row>
    <row r="239" spans="1:23">
      <c r="A239" t="str">
        <f t="shared" si="207"/>
        <v>ConEdGSHP + HPWH + DesuperheaterMoratorium</v>
      </c>
      <c r="B239" t="str">
        <f t="shared" ref="B239:Q239" si="235">B116</f>
        <v>N/A</v>
      </c>
      <c r="C239" t="str">
        <f t="shared" si="235"/>
        <v>N/A</v>
      </c>
      <c r="D239">
        <f t="shared" si="235"/>
        <v>2850</v>
      </c>
      <c r="E239">
        <f t="shared" si="235"/>
        <v>500</v>
      </c>
      <c r="F239">
        <f t="shared" si="235"/>
        <v>0</v>
      </c>
      <c r="G239" t="str">
        <f t="shared" si="209"/>
        <v>ConEdGSHP + HPWH + DesuperheaterMoratorium</v>
      </c>
      <c r="H239" t="str">
        <f t="shared" si="235"/>
        <v>N/A</v>
      </c>
      <c r="I239" t="str">
        <f t="shared" si="235"/>
        <v>N/A</v>
      </c>
      <c r="J239">
        <f t="shared" si="235"/>
        <v>5000</v>
      </c>
      <c r="K239">
        <f t="shared" si="235"/>
        <v>500</v>
      </c>
      <c r="L239">
        <f t="shared" si="235"/>
        <v>0</v>
      </c>
      <c r="M239" t="str">
        <f t="shared" si="210"/>
        <v>ConEdGSHP + HPWH + DesuperheaterMoratorium</v>
      </c>
      <c r="N239" t="str">
        <f t="shared" si="235"/>
        <v>N/A</v>
      </c>
      <c r="O239" t="str">
        <f t="shared" si="235"/>
        <v>N/A</v>
      </c>
      <c r="P239">
        <f t="shared" si="235"/>
        <v>5000</v>
      </c>
      <c r="Q239">
        <f t="shared" si="235"/>
        <v>500</v>
      </c>
      <c r="S239" t="str">
        <f t="shared" si="211"/>
        <v>ConEdGSHP + HPWH + DesuperheaterMoratorium</v>
      </c>
      <c r="T239" t="str">
        <f t="shared" ref="T239:W239" si="236">T116</f>
        <v>N/A</v>
      </c>
      <c r="U239" t="str">
        <f t="shared" si="236"/>
        <v>N/A</v>
      </c>
      <c r="V239">
        <f t="shared" si="236"/>
        <v>5000</v>
      </c>
      <c r="W239">
        <f t="shared" si="236"/>
        <v>500</v>
      </c>
    </row>
    <row r="240" spans="1:23">
      <c r="A240" t="str">
        <f t="shared" si="207"/>
        <v>National GridGSHP + HPWH + DesuperheaterMoratorium</v>
      </c>
      <c r="B240" t="str">
        <f t="shared" ref="B240:Q240" si="237">B117</f>
        <v>N/A</v>
      </c>
      <c r="C240" t="str">
        <f t="shared" si="237"/>
        <v>N/A</v>
      </c>
      <c r="D240">
        <f t="shared" si="237"/>
        <v>1500</v>
      </c>
      <c r="E240">
        <f t="shared" si="237"/>
        <v>500</v>
      </c>
      <c r="F240">
        <f t="shared" si="237"/>
        <v>0</v>
      </c>
      <c r="G240" t="str">
        <f t="shared" si="209"/>
        <v>National GridGSHP + HPWH + DesuperheaterMoratorium</v>
      </c>
      <c r="H240" t="str">
        <f t="shared" si="237"/>
        <v>N/A</v>
      </c>
      <c r="I240" t="str">
        <f t="shared" si="237"/>
        <v>N/A</v>
      </c>
      <c r="J240">
        <f t="shared" si="237"/>
        <v>1500</v>
      </c>
      <c r="K240">
        <f t="shared" si="237"/>
        <v>500</v>
      </c>
      <c r="L240">
        <f t="shared" si="237"/>
        <v>0</v>
      </c>
      <c r="M240" t="str">
        <f t="shared" si="210"/>
        <v>National GridGSHP + HPWH + DesuperheaterMoratorium</v>
      </c>
      <c r="N240" t="str">
        <f t="shared" si="237"/>
        <v>N/A</v>
      </c>
      <c r="O240" t="str">
        <f t="shared" si="237"/>
        <v>N/A</v>
      </c>
      <c r="P240">
        <f t="shared" si="237"/>
        <v>1500</v>
      </c>
      <c r="Q240">
        <f t="shared" si="237"/>
        <v>500</v>
      </c>
      <c r="S240" t="str">
        <f t="shared" si="211"/>
        <v>National GridGSHP + HPWH + DesuperheaterMoratorium</v>
      </c>
      <c r="T240" t="str">
        <f t="shared" ref="T240:W240" si="238">T117</f>
        <v>N/A</v>
      </c>
      <c r="U240" t="str">
        <f t="shared" si="238"/>
        <v>N/A</v>
      </c>
      <c r="V240">
        <f t="shared" si="238"/>
        <v>1500</v>
      </c>
      <c r="W240">
        <f t="shared" si="238"/>
        <v>500</v>
      </c>
    </row>
    <row r="241" spans="1:23">
      <c r="A241" t="str">
        <f t="shared" si="207"/>
        <v>NYSEGGSHP + HPWH + DesuperheaterMoratorium</v>
      </c>
      <c r="B241" t="str">
        <f t="shared" ref="B241:Q241" si="239">B118</f>
        <v>N/A</v>
      </c>
      <c r="C241" t="str">
        <f t="shared" si="239"/>
        <v>N/A</v>
      </c>
      <c r="D241">
        <f t="shared" si="239"/>
        <v>1500</v>
      </c>
      <c r="E241">
        <f t="shared" si="239"/>
        <v>500</v>
      </c>
      <c r="F241">
        <f t="shared" si="239"/>
        <v>0</v>
      </c>
      <c r="G241" t="str">
        <f t="shared" si="209"/>
        <v>NYSEGGSHP + HPWH + DesuperheaterMoratorium</v>
      </c>
      <c r="H241" t="str">
        <f t="shared" si="239"/>
        <v>N/A</v>
      </c>
      <c r="I241" t="str">
        <f t="shared" si="239"/>
        <v>N/A</v>
      </c>
      <c r="J241">
        <f t="shared" si="239"/>
        <v>1500</v>
      </c>
      <c r="K241">
        <f t="shared" si="239"/>
        <v>500</v>
      </c>
      <c r="L241">
        <f t="shared" si="239"/>
        <v>0</v>
      </c>
      <c r="M241" t="str">
        <f t="shared" si="210"/>
        <v>NYSEGGSHP + HPWH + DesuperheaterMoratorium</v>
      </c>
      <c r="N241" t="str">
        <f t="shared" si="239"/>
        <v>N/A</v>
      </c>
      <c r="O241" t="str">
        <f t="shared" si="239"/>
        <v>N/A</v>
      </c>
      <c r="P241">
        <f t="shared" si="239"/>
        <v>1500</v>
      </c>
      <c r="Q241">
        <f t="shared" si="239"/>
        <v>500</v>
      </c>
      <c r="S241" t="str">
        <f t="shared" si="211"/>
        <v>NYSEGGSHP + HPWH + DesuperheaterMoratorium</v>
      </c>
      <c r="T241" t="str">
        <f t="shared" ref="T241:W241" si="240">T118</f>
        <v>N/A</v>
      </c>
      <c r="U241" t="str">
        <f t="shared" si="240"/>
        <v>N/A</v>
      </c>
      <c r="V241">
        <f t="shared" si="240"/>
        <v>1500</v>
      </c>
      <c r="W241">
        <f t="shared" si="240"/>
        <v>500</v>
      </c>
    </row>
    <row r="242" spans="1:23">
      <c r="A242" t="str">
        <f t="shared" si="207"/>
        <v>O&amp;RGSHP + HPWH + DesuperheaterMoratorium</v>
      </c>
      <c r="B242" t="str">
        <f t="shared" ref="B242:Q242" si="241">B119</f>
        <v>N/A</v>
      </c>
      <c r="C242" t="str">
        <f t="shared" si="241"/>
        <v>N/A</v>
      </c>
      <c r="D242">
        <f t="shared" si="241"/>
        <v>2000</v>
      </c>
      <c r="E242">
        <f t="shared" si="241"/>
        <v>500</v>
      </c>
      <c r="F242">
        <f t="shared" si="241"/>
        <v>0</v>
      </c>
      <c r="G242" t="str">
        <f t="shared" si="209"/>
        <v>O&amp;RGSHP + HPWH + DesuperheaterMoratorium</v>
      </c>
      <c r="H242" t="str">
        <f t="shared" si="241"/>
        <v>N/A</v>
      </c>
      <c r="I242" t="str">
        <f t="shared" si="241"/>
        <v>N/A</v>
      </c>
      <c r="J242">
        <f t="shared" si="241"/>
        <v>2000</v>
      </c>
      <c r="K242">
        <f t="shared" si="241"/>
        <v>500</v>
      </c>
      <c r="L242">
        <f t="shared" si="241"/>
        <v>0</v>
      </c>
      <c r="M242" t="str">
        <f t="shared" si="210"/>
        <v>O&amp;RGSHP + HPWH + DesuperheaterMoratorium</v>
      </c>
      <c r="N242" t="str">
        <f t="shared" si="241"/>
        <v>N/A</v>
      </c>
      <c r="O242" t="str">
        <f t="shared" si="241"/>
        <v>N/A</v>
      </c>
      <c r="P242">
        <f t="shared" si="241"/>
        <v>2000</v>
      </c>
      <c r="Q242">
        <f t="shared" si="241"/>
        <v>500</v>
      </c>
      <c r="S242" t="str">
        <f t="shared" si="211"/>
        <v>O&amp;RGSHP + HPWH + DesuperheaterMoratorium</v>
      </c>
      <c r="T242" t="str">
        <f t="shared" ref="T242:W242" si="242">T119</f>
        <v>N/A</v>
      </c>
      <c r="U242" t="str">
        <f t="shared" si="242"/>
        <v>N/A</v>
      </c>
      <c r="V242">
        <f t="shared" si="242"/>
        <v>2000</v>
      </c>
      <c r="W242">
        <f t="shared" si="242"/>
        <v>500</v>
      </c>
    </row>
    <row r="243" spans="1:23">
      <c r="A243" t="str">
        <f t="shared" si="207"/>
        <v>RGEGSHP + HPWH + DesuperheaterMoratorium</v>
      </c>
      <c r="B243" t="str">
        <f t="shared" ref="B243:Q243" si="243">B120</f>
        <v>N/A</v>
      </c>
      <c r="C243" t="str">
        <f t="shared" si="243"/>
        <v>N/A</v>
      </c>
      <c r="D243">
        <f t="shared" si="243"/>
        <v>1500</v>
      </c>
      <c r="E243">
        <f t="shared" si="243"/>
        <v>500</v>
      </c>
      <c r="F243">
        <f t="shared" si="243"/>
        <v>0</v>
      </c>
      <c r="G243" t="str">
        <f t="shared" si="209"/>
        <v>RGEGSHP + HPWH + DesuperheaterMoratorium</v>
      </c>
      <c r="H243" t="str">
        <f t="shared" si="243"/>
        <v>N/A</v>
      </c>
      <c r="I243" t="str">
        <f t="shared" si="243"/>
        <v>N/A</v>
      </c>
      <c r="J243">
        <f t="shared" si="243"/>
        <v>1500</v>
      </c>
      <c r="K243">
        <f t="shared" si="243"/>
        <v>500</v>
      </c>
      <c r="L243">
        <f t="shared" si="243"/>
        <v>0</v>
      </c>
      <c r="M243" t="str">
        <f t="shared" si="210"/>
        <v>RGEGSHP + HPWH + DesuperheaterMoratorium</v>
      </c>
      <c r="N243" t="str">
        <f t="shared" si="243"/>
        <v>N/A</v>
      </c>
      <c r="O243" t="str">
        <f t="shared" si="243"/>
        <v>N/A</v>
      </c>
      <c r="P243">
        <f t="shared" si="243"/>
        <v>1500</v>
      </c>
      <c r="Q243">
        <f t="shared" si="243"/>
        <v>500</v>
      </c>
      <c r="S243" t="str">
        <f t="shared" si="211"/>
        <v>RGEGSHP + HPWH + DesuperheaterMoratorium</v>
      </c>
      <c r="T243" t="str">
        <f t="shared" ref="T243:W243" si="244">T120</f>
        <v>N/A</v>
      </c>
      <c r="U243" t="str">
        <f t="shared" si="244"/>
        <v>N/A</v>
      </c>
      <c r="V243">
        <f t="shared" si="244"/>
        <v>1500</v>
      </c>
      <c r="W243">
        <f t="shared" si="244"/>
        <v>500</v>
      </c>
    </row>
    <row r="244" spans="1:23">
      <c r="A244" t="str">
        <f t="shared" si="207"/>
        <v>ConEdGSHP + HPWH + DesuperheaterMoratoriumMoratorium</v>
      </c>
      <c r="B244" t="str">
        <f t="shared" ref="B244:Q244" si="245">B121</f>
        <v>N/A</v>
      </c>
      <c r="C244" t="str">
        <f t="shared" si="245"/>
        <v>N/A</v>
      </c>
      <c r="D244">
        <f t="shared" si="245"/>
        <v>2850</v>
      </c>
      <c r="E244">
        <f t="shared" si="245"/>
        <v>500</v>
      </c>
      <c r="F244">
        <f t="shared" si="245"/>
        <v>0</v>
      </c>
      <c r="G244" t="str">
        <f t="shared" si="209"/>
        <v>ConEdGSHP + HPWH + DesuperheaterMoratoriumMoratorium</v>
      </c>
      <c r="H244" t="str">
        <f t="shared" si="245"/>
        <v>N/A</v>
      </c>
      <c r="I244" t="str">
        <f t="shared" si="245"/>
        <v>N/A</v>
      </c>
      <c r="J244">
        <f t="shared" si="245"/>
        <v>6500</v>
      </c>
      <c r="K244">
        <f t="shared" si="245"/>
        <v>500</v>
      </c>
      <c r="L244">
        <f t="shared" si="245"/>
        <v>0</v>
      </c>
      <c r="M244" t="str">
        <f t="shared" si="210"/>
        <v>ConEdGSHP + HPWH + DesuperheaterMoratoriumMoratorium</v>
      </c>
      <c r="N244" t="str">
        <f t="shared" si="245"/>
        <v>N/A</v>
      </c>
      <c r="O244" t="str">
        <f t="shared" si="245"/>
        <v>N/A</v>
      </c>
      <c r="P244">
        <f t="shared" si="245"/>
        <v>6500</v>
      </c>
      <c r="Q244">
        <f t="shared" si="245"/>
        <v>500</v>
      </c>
      <c r="S244" t="str">
        <f t="shared" si="211"/>
        <v>ConEdGSHP + HPWH + DesuperheaterMoratoriumMoratorium</v>
      </c>
      <c r="T244" t="str">
        <f t="shared" ref="T244:W244" si="246">T121</f>
        <v>N/A</v>
      </c>
      <c r="U244" t="str">
        <f t="shared" si="246"/>
        <v>N/A</v>
      </c>
      <c r="V244">
        <f t="shared" si="246"/>
        <v>6500</v>
      </c>
      <c r="W244">
        <f t="shared" si="246"/>
        <v>500</v>
      </c>
    </row>
    <row r="245" spans="1:23">
      <c r="A245" t="str">
        <f t="shared" si="207"/>
        <v>O&amp;RGSHP + HPWH + DesuperheaterMoratoriumMoratorium</v>
      </c>
      <c r="B245" t="str">
        <f t="shared" ref="B245:Q245" si="247">B122</f>
        <v>N/A</v>
      </c>
      <c r="C245" t="str">
        <f t="shared" si="247"/>
        <v>N/A</v>
      </c>
      <c r="D245">
        <f t="shared" si="247"/>
        <v>2000</v>
      </c>
      <c r="E245">
        <f t="shared" si="247"/>
        <v>500</v>
      </c>
      <c r="F245">
        <f t="shared" si="247"/>
        <v>0</v>
      </c>
      <c r="G245" t="str">
        <f t="shared" si="209"/>
        <v>O&amp;RGSHP + HPWH + DesuperheaterMoratoriumMoratorium</v>
      </c>
      <c r="H245" t="str">
        <f t="shared" si="247"/>
        <v>N/A</v>
      </c>
      <c r="I245" t="str">
        <f t="shared" si="247"/>
        <v>N/A</v>
      </c>
      <c r="J245">
        <f t="shared" si="247"/>
        <v>2000</v>
      </c>
      <c r="K245">
        <f t="shared" si="247"/>
        <v>500</v>
      </c>
      <c r="L245">
        <f t="shared" si="247"/>
        <v>0</v>
      </c>
      <c r="M245" t="str">
        <f t="shared" si="210"/>
        <v>O&amp;RGSHP + HPWH + DesuperheaterMoratoriumMoratorium</v>
      </c>
      <c r="N245" t="str">
        <f t="shared" si="247"/>
        <v>N/A</v>
      </c>
      <c r="O245" t="str">
        <f t="shared" si="247"/>
        <v>N/A</v>
      </c>
      <c r="P245">
        <f t="shared" si="247"/>
        <v>2000</v>
      </c>
      <c r="Q245">
        <f t="shared" si="247"/>
        <v>500</v>
      </c>
      <c r="S245" t="str">
        <f t="shared" si="211"/>
        <v>O&amp;RGSHP + HPWH + DesuperheaterMoratoriumMoratorium</v>
      </c>
      <c r="T245" t="str">
        <f t="shared" ref="T245:W245" si="248">T122</f>
        <v>N/A</v>
      </c>
      <c r="U245" t="str">
        <f t="shared" si="248"/>
        <v>N/A</v>
      </c>
      <c r="V245">
        <f t="shared" si="248"/>
        <v>2000</v>
      </c>
      <c r="W245">
        <f t="shared" si="248"/>
        <v>500</v>
      </c>
    </row>
    <row r="246" spans="1:23">
      <c r="A246" t="str">
        <f t="shared" si="207"/>
        <v>Moratorium</v>
      </c>
      <c r="B246">
        <f t="shared" ref="B246:Q246" si="249">B123</f>
        <v>0</v>
      </c>
      <c r="C246">
        <f t="shared" si="249"/>
        <v>0</v>
      </c>
      <c r="D246">
        <f t="shared" si="249"/>
        <v>0</v>
      </c>
      <c r="E246">
        <f t="shared" si="249"/>
        <v>0</v>
      </c>
      <c r="F246">
        <f t="shared" si="249"/>
        <v>0</v>
      </c>
      <c r="G246" t="str">
        <f t="shared" si="209"/>
        <v>0Moratorium</v>
      </c>
      <c r="H246">
        <f t="shared" si="249"/>
        <v>0</v>
      </c>
      <c r="I246">
        <f t="shared" si="249"/>
        <v>0</v>
      </c>
      <c r="J246">
        <f t="shared" si="249"/>
        <v>0</v>
      </c>
      <c r="K246">
        <f t="shared" si="249"/>
        <v>0</v>
      </c>
      <c r="L246">
        <f t="shared" si="249"/>
        <v>0</v>
      </c>
      <c r="M246" t="str">
        <f t="shared" si="210"/>
        <v>0Moratorium</v>
      </c>
      <c r="N246">
        <f t="shared" si="249"/>
        <v>0</v>
      </c>
      <c r="O246">
        <f t="shared" si="249"/>
        <v>0</v>
      </c>
      <c r="P246">
        <f t="shared" si="249"/>
        <v>0</v>
      </c>
      <c r="Q246">
        <f t="shared" si="249"/>
        <v>0</v>
      </c>
      <c r="S246" t="str">
        <f t="shared" si="211"/>
        <v>0Moratorium</v>
      </c>
      <c r="T246">
        <f t="shared" ref="T246:W246" si="250">T123</f>
        <v>0</v>
      </c>
      <c r="U246">
        <f t="shared" si="250"/>
        <v>0</v>
      </c>
      <c r="V246">
        <f t="shared" si="250"/>
        <v>0</v>
      </c>
      <c r="W246">
        <f t="shared" si="250"/>
        <v>0</v>
      </c>
    </row>
    <row r="247" spans="1:23">
      <c r="A247" t="str">
        <f t="shared" si="207"/>
        <v>GSHP + DesuperheaterMoratorium</v>
      </c>
      <c r="B247" t="str">
        <f t="shared" ref="B247:Q247" si="251">B124</f>
        <v>Partial</v>
      </c>
      <c r="C247" t="str">
        <f t="shared" si="251"/>
        <v>Contractor</v>
      </c>
      <c r="D247" t="str">
        <f t="shared" si="251"/>
        <v>Whole Home</v>
      </c>
      <c r="E247" t="str">
        <f t="shared" si="251"/>
        <v>Contractor</v>
      </c>
      <c r="F247">
        <f t="shared" si="251"/>
        <v>0</v>
      </c>
      <c r="G247" t="str">
        <f t="shared" si="209"/>
        <v>GSHP + DesuperheaterMoratorium</v>
      </c>
      <c r="H247" t="str">
        <f t="shared" si="251"/>
        <v>Partial</v>
      </c>
      <c r="I247" t="str">
        <f t="shared" si="251"/>
        <v>Contractor</v>
      </c>
      <c r="J247" t="str">
        <f t="shared" si="251"/>
        <v>Whole Home</v>
      </c>
      <c r="K247" t="str">
        <f t="shared" si="251"/>
        <v>Contractor</v>
      </c>
      <c r="L247">
        <f t="shared" si="251"/>
        <v>0</v>
      </c>
      <c r="M247" t="str">
        <f t="shared" si="210"/>
        <v>GSHP + DesuperheaterMoratorium</v>
      </c>
      <c r="N247" t="str">
        <f t="shared" si="251"/>
        <v>Partial</v>
      </c>
      <c r="O247" t="str">
        <f t="shared" si="251"/>
        <v>Contractor</v>
      </c>
      <c r="P247" t="str">
        <f t="shared" si="251"/>
        <v>Whole Home</v>
      </c>
      <c r="Q247" t="str">
        <f t="shared" si="251"/>
        <v>Contractor</v>
      </c>
      <c r="S247" t="str">
        <f t="shared" si="211"/>
        <v>GSHP + DesuperheaterMoratorium</v>
      </c>
      <c r="T247" t="str">
        <f t="shared" ref="T247:W247" si="252">T124</f>
        <v>Partial</v>
      </c>
      <c r="U247" t="str">
        <f t="shared" si="252"/>
        <v>Contractor</v>
      </c>
      <c r="V247" t="str">
        <f t="shared" si="252"/>
        <v>Whole Home</v>
      </c>
      <c r="W247" t="str">
        <f t="shared" si="252"/>
        <v>Contractor</v>
      </c>
    </row>
    <row r="248" spans="1:23">
      <c r="A248" t="str">
        <f t="shared" si="207"/>
        <v>Central HudsonGSHP + DesuperheaterMoratorium</v>
      </c>
      <c r="B248" t="str">
        <f t="shared" ref="B248:Q248" si="253">B125</f>
        <v>N/A</v>
      </c>
      <c r="C248" t="str">
        <f t="shared" si="253"/>
        <v>N/A</v>
      </c>
      <c r="D248">
        <f t="shared" si="253"/>
        <v>2000</v>
      </c>
      <c r="E248">
        <f t="shared" si="253"/>
        <v>500</v>
      </c>
      <c r="F248">
        <f t="shared" si="253"/>
        <v>0</v>
      </c>
      <c r="G248" t="str">
        <f t="shared" si="209"/>
        <v>Central HudsonGSHP + DesuperheaterMoratorium</v>
      </c>
      <c r="H248" t="str">
        <f t="shared" si="253"/>
        <v>N/A</v>
      </c>
      <c r="I248" t="str">
        <f t="shared" si="253"/>
        <v>N/A</v>
      </c>
      <c r="J248">
        <f t="shared" si="253"/>
        <v>2000</v>
      </c>
      <c r="K248">
        <f t="shared" si="253"/>
        <v>500</v>
      </c>
      <c r="L248">
        <f t="shared" si="253"/>
        <v>0</v>
      </c>
      <c r="M248" t="str">
        <f t="shared" si="210"/>
        <v>Central HudsonGSHP + DesuperheaterMoratorium</v>
      </c>
      <c r="N248" t="str">
        <f t="shared" si="253"/>
        <v>N/A</v>
      </c>
      <c r="O248" t="str">
        <f t="shared" si="253"/>
        <v>N/A</v>
      </c>
      <c r="P248">
        <f t="shared" si="253"/>
        <v>2000</v>
      </c>
      <c r="Q248">
        <f t="shared" si="253"/>
        <v>500</v>
      </c>
      <c r="S248" t="str">
        <f t="shared" si="211"/>
        <v>Central HudsonGSHP + DesuperheaterMoratorium</v>
      </c>
      <c r="T248" t="str">
        <f t="shared" ref="T248:W248" si="254">T125</f>
        <v>N/A</v>
      </c>
      <c r="U248" t="str">
        <f t="shared" si="254"/>
        <v>N/A</v>
      </c>
      <c r="V248">
        <f t="shared" si="254"/>
        <v>2000</v>
      </c>
      <c r="W248">
        <f t="shared" si="254"/>
        <v>500</v>
      </c>
    </row>
    <row r="249" spans="1:23">
      <c r="A249" t="str">
        <f t="shared" si="207"/>
        <v>ConEdGSHP + DesuperheaterMoratorium</v>
      </c>
      <c r="B249" t="str">
        <f t="shared" ref="B249:Q249" si="255">B126</f>
        <v>N/A</v>
      </c>
      <c r="C249" t="str">
        <f t="shared" si="255"/>
        <v>N/A</v>
      </c>
      <c r="D249">
        <f t="shared" si="255"/>
        <v>2850</v>
      </c>
      <c r="E249">
        <f t="shared" si="255"/>
        <v>500</v>
      </c>
      <c r="F249">
        <f t="shared" si="255"/>
        <v>0</v>
      </c>
      <c r="G249" t="str">
        <f t="shared" si="209"/>
        <v>ConEdGSHP + DesuperheaterMoratorium</v>
      </c>
      <c r="H249" t="str">
        <f t="shared" si="255"/>
        <v>N/A</v>
      </c>
      <c r="I249" t="str">
        <f t="shared" si="255"/>
        <v>N/A</v>
      </c>
      <c r="J249">
        <f t="shared" si="255"/>
        <v>5000</v>
      </c>
      <c r="K249">
        <f t="shared" si="255"/>
        <v>500</v>
      </c>
      <c r="L249">
        <f t="shared" si="255"/>
        <v>0</v>
      </c>
      <c r="M249" t="str">
        <f t="shared" si="210"/>
        <v>ConEdGSHP + DesuperheaterMoratorium</v>
      </c>
      <c r="N249" t="str">
        <f t="shared" si="255"/>
        <v>N/A</v>
      </c>
      <c r="O249" t="str">
        <f t="shared" si="255"/>
        <v>N/A</v>
      </c>
      <c r="P249">
        <f t="shared" si="255"/>
        <v>5000</v>
      </c>
      <c r="Q249">
        <f t="shared" si="255"/>
        <v>500</v>
      </c>
      <c r="S249" t="str">
        <f t="shared" si="211"/>
        <v>ConEdGSHP + DesuperheaterMoratorium</v>
      </c>
      <c r="T249" t="str">
        <f t="shared" ref="T249:W249" si="256">T126</f>
        <v>N/A</v>
      </c>
      <c r="U249" t="str">
        <f t="shared" si="256"/>
        <v>N/A</v>
      </c>
      <c r="V249">
        <f t="shared" si="256"/>
        <v>5000</v>
      </c>
      <c r="W249">
        <f t="shared" si="256"/>
        <v>500</v>
      </c>
    </row>
    <row r="250" spans="1:23">
      <c r="A250" t="str">
        <f t="shared" si="207"/>
        <v>National GridGSHP + DesuperheaterMoratorium</v>
      </c>
      <c r="B250" t="str">
        <f t="shared" ref="B250:Q250" si="257">B127</f>
        <v>N/A</v>
      </c>
      <c r="C250" t="str">
        <f t="shared" si="257"/>
        <v>N/A</v>
      </c>
      <c r="D250">
        <f t="shared" si="257"/>
        <v>1500</v>
      </c>
      <c r="E250">
        <f t="shared" si="257"/>
        <v>500</v>
      </c>
      <c r="F250">
        <f t="shared" si="257"/>
        <v>0</v>
      </c>
      <c r="G250" t="str">
        <f t="shared" si="209"/>
        <v>National GridGSHP + DesuperheaterMoratorium</v>
      </c>
      <c r="H250" t="str">
        <f t="shared" si="257"/>
        <v>N/A</v>
      </c>
      <c r="I250" t="str">
        <f t="shared" si="257"/>
        <v>N/A</v>
      </c>
      <c r="J250">
        <f t="shared" si="257"/>
        <v>1500</v>
      </c>
      <c r="K250">
        <f t="shared" si="257"/>
        <v>500</v>
      </c>
      <c r="L250">
        <f t="shared" si="257"/>
        <v>0</v>
      </c>
      <c r="M250" t="str">
        <f t="shared" si="210"/>
        <v>National GridGSHP + DesuperheaterMoratorium</v>
      </c>
      <c r="N250" t="str">
        <f t="shared" si="257"/>
        <v>N/A</v>
      </c>
      <c r="O250" t="str">
        <f t="shared" si="257"/>
        <v>N/A</v>
      </c>
      <c r="P250">
        <f t="shared" si="257"/>
        <v>1500</v>
      </c>
      <c r="Q250">
        <f t="shared" si="257"/>
        <v>500</v>
      </c>
      <c r="S250" t="str">
        <f t="shared" si="211"/>
        <v>National GridGSHP + DesuperheaterMoratorium</v>
      </c>
      <c r="T250" t="str">
        <f t="shared" ref="T250:W250" si="258">T127</f>
        <v>N/A</v>
      </c>
      <c r="U250" t="str">
        <f t="shared" si="258"/>
        <v>N/A</v>
      </c>
      <c r="V250">
        <f t="shared" si="258"/>
        <v>1500</v>
      </c>
      <c r="W250">
        <f t="shared" si="258"/>
        <v>500</v>
      </c>
    </row>
    <row r="251" spans="1:23">
      <c r="A251" t="str">
        <f t="shared" si="207"/>
        <v>NYSEGGSHP + DesuperheaterMoratorium</v>
      </c>
      <c r="B251" t="str">
        <f t="shared" ref="B251:Q251" si="259">B128</f>
        <v>N/A</v>
      </c>
      <c r="C251" t="str">
        <f t="shared" si="259"/>
        <v>N/A</v>
      </c>
      <c r="D251">
        <f t="shared" si="259"/>
        <v>1500</v>
      </c>
      <c r="E251">
        <f t="shared" si="259"/>
        <v>500</v>
      </c>
      <c r="F251">
        <f t="shared" si="259"/>
        <v>0</v>
      </c>
      <c r="G251" t="str">
        <f t="shared" si="209"/>
        <v>NYSEGGSHP + DesuperheaterMoratorium</v>
      </c>
      <c r="H251" t="str">
        <f t="shared" si="259"/>
        <v>N/A</v>
      </c>
      <c r="I251" t="str">
        <f t="shared" si="259"/>
        <v>N/A</v>
      </c>
      <c r="J251">
        <f t="shared" si="259"/>
        <v>1500</v>
      </c>
      <c r="K251">
        <f t="shared" si="259"/>
        <v>500</v>
      </c>
      <c r="L251">
        <f t="shared" si="259"/>
        <v>0</v>
      </c>
      <c r="M251" t="str">
        <f t="shared" si="210"/>
        <v>NYSEGGSHP + DesuperheaterMoratorium</v>
      </c>
      <c r="N251" t="str">
        <f t="shared" si="259"/>
        <v>N/A</v>
      </c>
      <c r="O251" t="str">
        <f t="shared" si="259"/>
        <v>N/A</v>
      </c>
      <c r="P251">
        <f t="shared" si="259"/>
        <v>1500</v>
      </c>
      <c r="Q251">
        <f t="shared" si="259"/>
        <v>500</v>
      </c>
      <c r="S251" t="str">
        <f t="shared" si="211"/>
        <v>NYSEGGSHP + DesuperheaterMoratorium</v>
      </c>
      <c r="T251" t="str">
        <f t="shared" ref="T251:W251" si="260">T128</f>
        <v>N/A</v>
      </c>
      <c r="U251" t="str">
        <f t="shared" si="260"/>
        <v>N/A</v>
      </c>
      <c r="V251">
        <f t="shared" si="260"/>
        <v>1500</v>
      </c>
      <c r="W251">
        <f t="shared" si="260"/>
        <v>500</v>
      </c>
    </row>
    <row r="252" spans="1:23">
      <c r="A252" t="str">
        <f t="shared" si="207"/>
        <v>O&amp;RGSHP + DesuperheaterMoratorium</v>
      </c>
      <c r="B252" t="str">
        <f t="shared" ref="B252:Q252" si="261">B129</f>
        <v>N/A</v>
      </c>
      <c r="C252" t="str">
        <f t="shared" si="261"/>
        <v>N/A</v>
      </c>
      <c r="D252">
        <f t="shared" si="261"/>
        <v>2000</v>
      </c>
      <c r="E252">
        <f t="shared" si="261"/>
        <v>500</v>
      </c>
      <c r="F252">
        <f t="shared" si="261"/>
        <v>0</v>
      </c>
      <c r="G252" t="str">
        <f t="shared" si="209"/>
        <v>O&amp;RGSHP + DesuperheaterMoratorium</v>
      </c>
      <c r="H252" t="str">
        <f t="shared" si="261"/>
        <v>N/A</v>
      </c>
      <c r="I252" t="str">
        <f t="shared" si="261"/>
        <v>N/A</v>
      </c>
      <c r="J252">
        <f t="shared" si="261"/>
        <v>2000</v>
      </c>
      <c r="K252">
        <f t="shared" si="261"/>
        <v>500</v>
      </c>
      <c r="L252">
        <f t="shared" si="261"/>
        <v>0</v>
      </c>
      <c r="M252" t="str">
        <f t="shared" si="210"/>
        <v>O&amp;RGSHP + DesuperheaterMoratorium</v>
      </c>
      <c r="N252" t="str">
        <f t="shared" si="261"/>
        <v>N/A</v>
      </c>
      <c r="O252" t="str">
        <f t="shared" si="261"/>
        <v>N/A</v>
      </c>
      <c r="P252">
        <f t="shared" si="261"/>
        <v>2000</v>
      </c>
      <c r="Q252">
        <f t="shared" si="261"/>
        <v>500</v>
      </c>
      <c r="S252" t="str">
        <f t="shared" si="211"/>
        <v>O&amp;RGSHP + DesuperheaterMoratorium</v>
      </c>
      <c r="T252" t="str">
        <f t="shared" ref="T252:W252" si="262">T129</f>
        <v>N/A</v>
      </c>
      <c r="U252" t="str">
        <f t="shared" si="262"/>
        <v>N/A</v>
      </c>
      <c r="V252">
        <f t="shared" si="262"/>
        <v>2000</v>
      </c>
      <c r="W252">
        <f t="shared" si="262"/>
        <v>500</v>
      </c>
    </row>
    <row r="253" spans="1:23">
      <c r="A253" t="str">
        <f t="shared" si="207"/>
        <v>RGEGSHP + DesuperheaterMoratorium</v>
      </c>
      <c r="B253" t="str">
        <f t="shared" ref="B253:Q253" si="263">B130</f>
        <v>N/A</v>
      </c>
      <c r="C253" t="str">
        <f t="shared" si="263"/>
        <v>N/A</v>
      </c>
      <c r="D253">
        <f t="shared" si="263"/>
        <v>1500</v>
      </c>
      <c r="E253">
        <f t="shared" si="263"/>
        <v>500</v>
      </c>
      <c r="F253">
        <f t="shared" si="263"/>
        <v>0</v>
      </c>
      <c r="G253" t="str">
        <f t="shared" si="209"/>
        <v>RGEGSHP + DesuperheaterMoratorium</v>
      </c>
      <c r="H253" t="str">
        <f t="shared" si="263"/>
        <v>N/A</v>
      </c>
      <c r="I253" t="str">
        <f t="shared" si="263"/>
        <v>N/A</v>
      </c>
      <c r="J253">
        <f t="shared" si="263"/>
        <v>1500</v>
      </c>
      <c r="K253">
        <f t="shared" si="263"/>
        <v>500</v>
      </c>
      <c r="L253">
        <f t="shared" si="263"/>
        <v>0</v>
      </c>
      <c r="M253" t="str">
        <f t="shared" si="210"/>
        <v>RGEGSHP + DesuperheaterMoratorium</v>
      </c>
      <c r="N253" t="str">
        <f t="shared" si="263"/>
        <v>N/A</v>
      </c>
      <c r="O253" t="str">
        <f t="shared" si="263"/>
        <v>N/A</v>
      </c>
      <c r="P253">
        <f t="shared" si="263"/>
        <v>1500</v>
      </c>
      <c r="Q253">
        <f t="shared" si="263"/>
        <v>500</v>
      </c>
      <c r="S253" t="str">
        <f t="shared" si="211"/>
        <v>RGEGSHP + DesuperheaterMoratorium</v>
      </c>
      <c r="T253" t="str">
        <f t="shared" ref="T253:W253" si="264">T130</f>
        <v>N/A</v>
      </c>
      <c r="U253" t="str">
        <f t="shared" si="264"/>
        <v>N/A</v>
      </c>
      <c r="V253">
        <f t="shared" si="264"/>
        <v>1500</v>
      </c>
      <c r="W253">
        <f t="shared" si="264"/>
        <v>500</v>
      </c>
    </row>
    <row r="254" spans="1:23">
      <c r="A254" t="str">
        <f t="shared" si="207"/>
        <v>ConEdGSHP + DesuperheaterMoratoriumMoratorium</v>
      </c>
      <c r="B254" t="str">
        <f t="shared" ref="B254:Q254" si="265">B131</f>
        <v>N/A</v>
      </c>
      <c r="C254" t="str">
        <f t="shared" si="265"/>
        <v>N/A</v>
      </c>
      <c r="D254">
        <f t="shared" si="265"/>
        <v>2850</v>
      </c>
      <c r="E254">
        <f t="shared" si="265"/>
        <v>500</v>
      </c>
      <c r="F254">
        <f t="shared" si="265"/>
        <v>0</v>
      </c>
      <c r="G254" t="str">
        <f t="shared" si="209"/>
        <v>ConEdGSHP + DesuperheaterMoratoriumMoratorium</v>
      </c>
      <c r="H254" t="str">
        <f t="shared" si="265"/>
        <v>N/A</v>
      </c>
      <c r="I254" t="str">
        <f t="shared" si="265"/>
        <v>N/A</v>
      </c>
      <c r="J254">
        <f t="shared" si="265"/>
        <v>6500</v>
      </c>
      <c r="K254">
        <f t="shared" si="265"/>
        <v>500</v>
      </c>
      <c r="L254">
        <f t="shared" si="265"/>
        <v>0</v>
      </c>
      <c r="M254" t="str">
        <f t="shared" si="210"/>
        <v>ConEdGSHP + DesuperheaterMoratoriumMoratorium</v>
      </c>
      <c r="N254" t="str">
        <f t="shared" si="265"/>
        <v>N/A</v>
      </c>
      <c r="O254" t="str">
        <f t="shared" si="265"/>
        <v>N/A</v>
      </c>
      <c r="P254">
        <f t="shared" si="265"/>
        <v>6500</v>
      </c>
      <c r="Q254">
        <f t="shared" si="265"/>
        <v>500</v>
      </c>
      <c r="S254" t="str">
        <f t="shared" si="211"/>
        <v>ConEdGSHP + DesuperheaterMoratoriumMoratorium</v>
      </c>
      <c r="T254" t="str">
        <f t="shared" ref="T254:W254" si="266">T131</f>
        <v>N/A</v>
      </c>
      <c r="U254" t="str">
        <f t="shared" si="266"/>
        <v>N/A</v>
      </c>
      <c r="V254">
        <f t="shared" si="266"/>
        <v>6500</v>
      </c>
      <c r="W254">
        <f t="shared" si="266"/>
        <v>500</v>
      </c>
    </row>
    <row r="255" spans="1:23">
      <c r="A255" t="str">
        <f t="shared" si="207"/>
        <v>O&amp;RGSHP + DesuperheaterMoratoriumMoratorium</v>
      </c>
      <c r="B255" t="str">
        <f t="shared" ref="B255:Q255" si="267">B132</f>
        <v>N/A</v>
      </c>
      <c r="C255" t="str">
        <f t="shared" si="267"/>
        <v>N/A</v>
      </c>
      <c r="D255">
        <f t="shared" si="267"/>
        <v>2000</v>
      </c>
      <c r="E255">
        <f t="shared" si="267"/>
        <v>500</v>
      </c>
      <c r="F255">
        <f t="shared" si="267"/>
        <v>0</v>
      </c>
      <c r="G255" t="str">
        <f t="shared" si="209"/>
        <v>O&amp;RGSHP + DesuperheaterMoratoriumMoratorium</v>
      </c>
      <c r="H255" t="str">
        <f t="shared" si="267"/>
        <v>N/A</v>
      </c>
      <c r="I255" t="str">
        <f t="shared" si="267"/>
        <v>N/A</v>
      </c>
      <c r="J255">
        <f t="shared" si="267"/>
        <v>2000</v>
      </c>
      <c r="K255">
        <f t="shared" si="267"/>
        <v>500</v>
      </c>
      <c r="L255">
        <f t="shared" si="267"/>
        <v>0</v>
      </c>
      <c r="M255" t="str">
        <f t="shared" si="210"/>
        <v>O&amp;RGSHP + DesuperheaterMoratoriumMoratorium</v>
      </c>
      <c r="N255" t="str">
        <f t="shared" si="267"/>
        <v>N/A</v>
      </c>
      <c r="O255" t="str">
        <f t="shared" si="267"/>
        <v>N/A</v>
      </c>
      <c r="P255">
        <f t="shared" si="267"/>
        <v>2000</v>
      </c>
      <c r="Q255">
        <f t="shared" si="267"/>
        <v>500</v>
      </c>
      <c r="S255" t="str">
        <f t="shared" si="211"/>
        <v>O&amp;RGSHP + DesuperheaterMoratoriumMoratorium</v>
      </c>
      <c r="T255" t="str">
        <f t="shared" ref="T255:W255" si="268">T132</f>
        <v>N/A</v>
      </c>
      <c r="U255" t="str">
        <f t="shared" si="268"/>
        <v>N/A</v>
      </c>
      <c r="V255">
        <f t="shared" si="268"/>
        <v>2000</v>
      </c>
      <c r="W255">
        <f t="shared" si="268"/>
        <v>500</v>
      </c>
    </row>
    <row r="256" spans="1:23">
      <c r="A256" t="str">
        <f t="shared" ref="A256" si="269">A133&amp;$C$135</f>
        <v>Moratorium</v>
      </c>
      <c r="B256">
        <f t="shared" ref="B256:F256" si="270">B133</f>
        <v>0</v>
      </c>
      <c r="C256">
        <f t="shared" si="270"/>
        <v>0</v>
      </c>
      <c r="D256">
        <f t="shared" si="270"/>
        <v>0</v>
      </c>
      <c r="E256">
        <f t="shared" si="270"/>
        <v>0</v>
      </c>
      <c r="F256">
        <f t="shared" si="270"/>
        <v>0</v>
      </c>
      <c r="G256" t="str">
        <f t="shared" ref="G256" si="271">G133&amp;$C$135</f>
        <v>Moratorium</v>
      </c>
      <c r="H256">
        <f t="shared" ref="H256:L256" si="272">H133</f>
        <v>0</v>
      </c>
      <c r="I256">
        <f t="shared" si="272"/>
        <v>0</v>
      </c>
      <c r="J256">
        <f t="shared" si="272"/>
        <v>0</v>
      </c>
      <c r="K256">
        <f t="shared" si="272"/>
        <v>0</v>
      </c>
      <c r="L256">
        <f t="shared" si="272"/>
        <v>0</v>
      </c>
      <c r="M256" t="str">
        <f t="shared" ref="M256" si="273">M133&amp;$C$135</f>
        <v>Moratorium</v>
      </c>
      <c r="N256">
        <f t="shared" ref="N256:Q256" si="274">N133</f>
        <v>0</v>
      </c>
      <c r="O256">
        <f t="shared" si="274"/>
        <v>0</v>
      </c>
      <c r="P256">
        <f t="shared" si="274"/>
        <v>0</v>
      </c>
      <c r="Q256">
        <f t="shared" si="274"/>
        <v>0</v>
      </c>
      <c r="S256" t="str">
        <f t="shared" si="211"/>
        <v>Moratorium</v>
      </c>
      <c r="T256">
        <f t="shared" ref="T256:W256" si="275">T133</f>
        <v>0</v>
      </c>
      <c r="U256">
        <f t="shared" si="275"/>
        <v>0</v>
      </c>
      <c r="V256">
        <f t="shared" si="275"/>
        <v>0</v>
      </c>
      <c r="W256">
        <f t="shared" si="275"/>
        <v>0</v>
      </c>
    </row>
  </sheetData>
  <sheetProtection algorithmName="SHA-512" hashValue="1as1ywQOCL3My+vGNzlqzIojSaZfOhys09xVyOiduf7YBp0uOA4XnIvq2Fqh2VDb6SR+uUF/nqZ3mgqTj6Szog==" saltValue="jjGmPLcQMufY8hPBW5o6sQ==" spinCount="100000" sheet="1" objects="1" scenarios="1"/>
  <sortState xmlns:xlrd2="http://schemas.microsoft.com/office/spreadsheetml/2017/richdata2" ref="W4:W26">
    <sortCondition ref="W4:W26"/>
  </sortState>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0912CA-870A-4446-8585-8E1D972E1E49}">
  <sheetPr codeName="Sheet2"/>
  <dimension ref="A1:E26"/>
  <sheetViews>
    <sheetView workbookViewId="0">
      <selection activeCell="H31" sqref="H31"/>
    </sheetView>
  </sheetViews>
  <sheetFormatPr defaultRowHeight="15"/>
  <sheetData>
    <row r="1" spans="1:5">
      <c r="A1" s="433" t="s">
        <v>233</v>
      </c>
      <c r="B1" s="434"/>
      <c r="C1" s="434"/>
      <c r="D1" s="434"/>
      <c r="E1" s="435"/>
    </row>
    <row r="2" spans="1:5">
      <c r="A2" s="112"/>
      <c r="B2" s="113"/>
      <c r="C2" s="113"/>
      <c r="D2" s="113"/>
      <c r="E2" s="114"/>
    </row>
    <row r="3" spans="1:5">
      <c r="A3" s="109" t="s">
        <v>234</v>
      </c>
      <c r="B3" t="s">
        <v>234</v>
      </c>
      <c r="C3" t="s">
        <v>234</v>
      </c>
      <c r="D3" t="s">
        <v>234</v>
      </c>
      <c r="E3" t="s">
        <v>234</v>
      </c>
    </row>
    <row r="4" spans="1:5">
      <c r="A4" s="109" t="s">
        <v>235</v>
      </c>
      <c r="B4" t="s">
        <v>87</v>
      </c>
      <c r="C4" t="s">
        <v>236</v>
      </c>
      <c r="D4" t="s">
        <v>237</v>
      </c>
      <c r="E4" s="91" t="s">
        <v>87</v>
      </c>
    </row>
    <row r="5" spans="1:5">
      <c r="A5" s="109" t="s">
        <v>238</v>
      </c>
      <c r="B5" t="s">
        <v>86</v>
      </c>
      <c r="C5" t="s">
        <v>239</v>
      </c>
      <c r="D5" t="s">
        <v>240</v>
      </c>
      <c r="E5" s="91" t="s">
        <v>86</v>
      </c>
    </row>
    <row r="6" spans="1:5">
      <c r="A6" s="109" t="s">
        <v>241</v>
      </c>
      <c r="B6" t="s">
        <v>94</v>
      </c>
      <c r="C6" t="s">
        <v>242</v>
      </c>
      <c r="D6" t="s">
        <v>243</v>
      </c>
      <c r="E6" t="s">
        <v>92</v>
      </c>
    </row>
    <row r="7" spans="1:5">
      <c r="A7" s="109" t="s">
        <v>244</v>
      </c>
      <c r="B7" t="s">
        <v>93</v>
      </c>
      <c r="D7" t="s">
        <v>245</v>
      </c>
      <c r="E7" t="s">
        <v>99</v>
      </c>
    </row>
    <row r="8" spans="1:5">
      <c r="A8" s="109" t="s">
        <v>246</v>
      </c>
      <c r="B8" t="s">
        <v>92</v>
      </c>
      <c r="D8" t="s">
        <v>247</v>
      </c>
      <c r="E8" t="s">
        <v>97</v>
      </c>
    </row>
    <row r="9" spans="1:5">
      <c r="A9" s="109" t="s">
        <v>248</v>
      </c>
      <c r="B9" t="s">
        <v>96</v>
      </c>
      <c r="D9" t="s">
        <v>249</v>
      </c>
      <c r="E9" t="s">
        <v>98</v>
      </c>
    </row>
    <row r="10" spans="1:5">
      <c r="A10" s="109"/>
      <c r="B10" t="s">
        <v>95</v>
      </c>
      <c r="D10" t="s">
        <v>250</v>
      </c>
      <c r="E10" s="91"/>
    </row>
    <row r="11" spans="1:5">
      <c r="A11" s="109"/>
      <c r="B11" t="s">
        <v>99</v>
      </c>
      <c r="D11" t="s">
        <v>251</v>
      </c>
      <c r="E11" s="91"/>
    </row>
    <row r="12" spans="1:5">
      <c r="A12" s="109"/>
      <c r="B12" t="s">
        <v>97</v>
      </c>
      <c r="D12" t="s">
        <v>252</v>
      </c>
      <c r="E12" s="91"/>
    </row>
    <row r="13" spans="1:5">
      <c r="A13" s="109"/>
      <c r="B13" t="s">
        <v>98</v>
      </c>
      <c r="D13" t="s">
        <v>253</v>
      </c>
      <c r="E13" s="91"/>
    </row>
    <row r="14" spans="1:5">
      <c r="A14" s="109"/>
      <c r="D14" t="s">
        <v>254</v>
      </c>
      <c r="E14" s="91"/>
    </row>
    <row r="15" spans="1:5">
      <c r="A15" s="109"/>
      <c r="D15" t="s">
        <v>255</v>
      </c>
      <c r="E15" s="91"/>
    </row>
    <row r="16" spans="1:5">
      <c r="A16" s="109"/>
      <c r="D16" t="s">
        <v>256</v>
      </c>
      <c r="E16" s="91"/>
    </row>
    <row r="17" spans="1:5">
      <c r="A17" s="109"/>
      <c r="B17" s="52" t="s">
        <v>257</v>
      </c>
      <c r="D17" t="s">
        <v>258</v>
      </c>
      <c r="E17" s="91"/>
    </row>
    <row r="18" spans="1:5">
      <c r="A18" s="109"/>
      <c r="B18" t="s">
        <v>92</v>
      </c>
      <c r="D18" t="s">
        <v>259</v>
      </c>
      <c r="E18" s="91"/>
    </row>
    <row r="19" spans="1:5">
      <c r="A19" s="109"/>
      <c r="B19" t="s">
        <v>89</v>
      </c>
      <c r="D19" t="s">
        <v>260</v>
      </c>
      <c r="E19" s="91"/>
    </row>
    <row r="20" spans="1:5">
      <c r="A20" s="109"/>
      <c r="B20" t="s">
        <v>88</v>
      </c>
      <c r="D20" t="s">
        <v>261</v>
      </c>
      <c r="E20" s="91"/>
    </row>
    <row r="21" spans="1:5">
      <c r="A21" s="109"/>
      <c r="B21" t="s">
        <v>90</v>
      </c>
      <c r="D21" t="s">
        <v>262</v>
      </c>
      <c r="E21" s="91"/>
    </row>
    <row r="22" spans="1:5">
      <c r="A22" s="109"/>
      <c r="D22" t="s">
        <v>263</v>
      </c>
      <c r="E22" s="91"/>
    </row>
    <row r="23" spans="1:5">
      <c r="A23" s="109"/>
      <c r="D23" t="s">
        <v>264</v>
      </c>
      <c r="E23" s="91"/>
    </row>
    <row r="24" spans="1:5">
      <c r="A24" s="109"/>
      <c r="D24" t="s">
        <v>265</v>
      </c>
      <c r="E24" s="91"/>
    </row>
    <row r="25" spans="1:5">
      <c r="A25" s="109"/>
      <c r="D25" t="s">
        <v>266</v>
      </c>
      <c r="E25" s="91"/>
    </row>
    <row r="26" spans="1:5">
      <c r="A26" s="110"/>
      <c r="B26" s="85"/>
      <c r="C26" s="85"/>
      <c r="D26" t="s">
        <v>267</v>
      </c>
      <c r="E26" s="111"/>
    </row>
  </sheetData>
  <sheetProtection algorithmName="SHA-512" hashValue="vrfBKpov3M0QDZ3OnxC7Lgi0S7WTZt6N5zFQ6ah9k2hEpl/Q/5gA+fDMwFku5eVmB1naw+Eev9qoeRE4Zbc69Q==" saltValue="qFAPO04pyuhb9INTfli5PQ==" spinCount="100000" sheet="1" objects="1" scenarios="1"/>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14E9F-9981-4AC1-A886-FCFB5AFD184C}">
  <sheetPr codeName="Sheet11"/>
  <dimension ref="A1:X2156"/>
  <sheetViews>
    <sheetView topLeftCell="A2129" workbookViewId="0">
      <selection activeCell="C2144" sqref="C2144"/>
    </sheetView>
  </sheetViews>
  <sheetFormatPr defaultRowHeight="15"/>
  <cols>
    <col min="1" max="1" width="13" bestFit="1" customWidth="1"/>
    <col min="2" max="2" width="25.85546875" customWidth="1"/>
    <col min="3" max="3" width="15.42578125" bestFit="1" customWidth="1"/>
    <col min="4" max="4" width="17" customWidth="1"/>
    <col min="5" max="5" width="17.7109375" customWidth="1"/>
    <col min="6" max="6" width="16.140625" bestFit="1" customWidth="1"/>
    <col min="7" max="7" width="16.140625" customWidth="1"/>
    <col min="8" max="8" width="6.5703125" hidden="1" customWidth="1"/>
    <col min="9" max="9" width="13.42578125" hidden="1" customWidth="1"/>
    <col min="10" max="10" width="31.42578125" hidden="1" customWidth="1"/>
    <col min="11" max="12" width="8.7109375" style="79" hidden="1" customWidth="1"/>
    <col min="13" max="13" width="33.5703125" hidden="1" customWidth="1"/>
    <col min="14" max="14" width="2.5703125" hidden="1" customWidth="1"/>
    <col min="15" max="15" width="0" hidden="1" customWidth="1"/>
    <col min="16" max="16" width="26.42578125" bestFit="1" customWidth="1"/>
    <col min="17" max="17" width="16.7109375" bestFit="1" customWidth="1"/>
    <col min="18" max="18" width="11" bestFit="1" customWidth="1"/>
    <col min="19" max="19" width="9.5703125" bestFit="1" customWidth="1"/>
  </cols>
  <sheetData>
    <row r="1" spans="1:24" ht="26.45" customHeight="1" thickBot="1">
      <c r="A1" t="s">
        <v>268</v>
      </c>
      <c r="B1" t="s">
        <v>269</v>
      </c>
      <c r="C1" t="s">
        <v>270</v>
      </c>
      <c r="D1" t="s">
        <v>271</v>
      </c>
      <c r="E1" t="s">
        <v>272</v>
      </c>
      <c r="F1" t="s">
        <v>273</v>
      </c>
      <c r="G1" s="1"/>
      <c r="H1" s="1"/>
      <c r="I1" s="10" t="s">
        <v>274</v>
      </c>
      <c r="J1" s="11" t="s">
        <v>275</v>
      </c>
      <c r="K1" s="79" t="s">
        <v>276</v>
      </c>
      <c r="M1" s="10" t="s">
        <v>277</v>
      </c>
      <c r="N1" s="11"/>
      <c r="P1" s="105" t="s">
        <v>278</v>
      </c>
      <c r="Q1" s="105" t="s">
        <v>279</v>
      </c>
      <c r="R1" s="105" t="s">
        <v>280</v>
      </c>
      <c r="S1" s="105" t="s">
        <v>281</v>
      </c>
      <c r="T1" s="106" t="s">
        <v>282</v>
      </c>
    </row>
    <row r="2" spans="1:24">
      <c r="A2">
        <v>6390</v>
      </c>
      <c r="B2" t="s">
        <v>283</v>
      </c>
      <c r="C2" t="s">
        <v>266</v>
      </c>
      <c r="D2" s="137">
        <v>12.2</v>
      </c>
      <c r="E2" s="137">
        <v>84</v>
      </c>
      <c r="F2">
        <v>6</v>
      </c>
      <c r="I2" s="2" t="s">
        <v>237</v>
      </c>
      <c r="J2" s="3" t="s">
        <v>284</v>
      </c>
      <c r="K2" s="79" t="str">
        <f t="shared" ref="K2:K63" si="0">VLOOKUP(J2,M:N,1,TRUE)</f>
        <v>Albany Co. AP</v>
      </c>
      <c r="M2" s="6" t="s">
        <v>284</v>
      </c>
      <c r="N2" s="7">
        <v>12</v>
      </c>
      <c r="P2" s="119" t="s">
        <v>285</v>
      </c>
      <c r="Q2" s="106" t="s">
        <v>262</v>
      </c>
      <c r="R2" s="107">
        <v>-12</v>
      </c>
      <c r="S2" s="107">
        <v>81</v>
      </c>
      <c r="T2" s="119">
        <v>18</v>
      </c>
      <c r="V2" s="137"/>
      <c r="W2" s="137"/>
      <c r="X2" s="137"/>
    </row>
    <row r="3" spans="1:24">
      <c r="A3">
        <v>10001</v>
      </c>
      <c r="B3" t="s">
        <v>286</v>
      </c>
      <c r="C3" t="s">
        <v>287</v>
      </c>
      <c r="D3" s="137">
        <v>17.5</v>
      </c>
      <c r="E3" s="137">
        <v>88</v>
      </c>
      <c r="F3">
        <v>6</v>
      </c>
      <c r="I3" s="2" t="s">
        <v>288</v>
      </c>
      <c r="J3" s="12" t="s">
        <v>289</v>
      </c>
      <c r="K3" s="79" t="str">
        <f t="shared" si="0"/>
        <v>Watertown AP</v>
      </c>
      <c r="M3" s="6" t="s">
        <v>290</v>
      </c>
      <c r="N3" s="7">
        <v>12</v>
      </c>
      <c r="P3" s="105" t="s">
        <v>291</v>
      </c>
      <c r="Q3" s="106" t="s">
        <v>237</v>
      </c>
      <c r="R3" s="107">
        <v>5</v>
      </c>
      <c r="S3" s="107">
        <v>86</v>
      </c>
      <c r="T3" s="106">
        <v>12</v>
      </c>
      <c r="V3" s="137"/>
      <c r="W3" s="137"/>
    </row>
    <row r="4" spans="1:24">
      <c r="A4">
        <v>10002</v>
      </c>
      <c r="B4" t="s">
        <v>286</v>
      </c>
      <c r="C4" t="s">
        <v>287</v>
      </c>
      <c r="D4" s="137">
        <v>17.5</v>
      </c>
      <c r="E4" s="137">
        <v>88</v>
      </c>
      <c r="F4">
        <v>6</v>
      </c>
      <c r="I4" s="2" t="s">
        <v>292</v>
      </c>
      <c r="J4" s="4" t="s">
        <v>293</v>
      </c>
      <c r="K4" s="79" t="str">
        <f t="shared" si="0"/>
        <v>New York, Laguardia AP</v>
      </c>
      <c r="M4" s="6" t="s">
        <v>294</v>
      </c>
      <c r="N4" s="7">
        <v>6</v>
      </c>
      <c r="P4" s="105" t="s">
        <v>295</v>
      </c>
      <c r="Q4" s="106" t="s">
        <v>243</v>
      </c>
      <c r="R4" s="107">
        <v>7</v>
      </c>
      <c r="S4" s="107">
        <v>84</v>
      </c>
      <c r="T4" s="106">
        <v>18</v>
      </c>
      <c r="U4" s="79" t="s">
        <v>296</v>
      </c>
      <c r="V4" s="137"/>
      <c r="W4" s="137"/>
    </row>
    <row r="5" spans="1:24">
      <c r="A5">
        <v>10003</v>
      </c>
      <c r="B5" t="s">
        <v>286</v>
      </c>
      <c r="C5" t="s">
        <v>287</v>
      </c>
      <c r="D5" s="137">
        <v>17.5</v>
      </c>
      <c r="E5" s="137">
        <v>88</v>
      </c>
      <c r="F5">
        <v>6</v>
      </c>
      <c r="I5" s="2" t="s">
        <v>297</v>
      </c>
      <c r="J5" s="4" t="s">
        <v>298</v>
      </c>
      <c r="K5" s="79" t="str">
        <f t="shared" si="0"/>
        <v>Binghamton, Edwin A-Link</v>
      </c>
      <c r="M5" s="6" t="s">
        <v>299</v>
      </c>
      <c r="N5" s="7">
        <v>12</v>
      </c>
      <c r="P5" s="106" t="s">
        <v>300</v>
      </c>
      <c r="Q5" s="106" t="s">
        <v>252</v>
      </c>
      <c r="R5" s="107">
        <v>5</v>
      </c>
      <c r="S5" s="107">
        <v>81</v>
      </c>
      <c r="T5" s="106">
        <v>12</v>
      </c>
      <c r="U5" s="79"/>
      <c r="V5" s="137"/>
      <c r="W5" s="137"/>
    </row>
    <row r="6" spans="1:24">
      <c r="A6">
        <v>10004</v>
      </c>
      <c r="B6" t="s">
        <v>286</v>
      </c>
      <c r="C6" t="s">
        <v>287</v>
      </c>
      <c r="D6" s="137">
        <v>17.5</v>
      </c>
      <c r="E6" s="137">
        <v>88</v>
      </c>
      <c r="F6">
        <v>6</v>
      </c>
      <c r="I6" s="2" t="s">
        <v>301</v>
      </c>
      <c r="J6" s="4" t="s">
        <v>302</v>
      </c>
      <c r="K6" s="79" t="str">
        <f t="shared" si="0"/>
        <v>Olean (Jamestown DD)</v>
      </c>
      <c r="M6" s="6" t="s">
        <v>303</v>
      </c>
      <c r="N6" s="7">
        <v>12</v>
      </c>
      <c r="P6" s="105" t="s">
        <v>304</v>
      </c>
      <c r="Q6" s="106" t="s">
        <v>260</v>
      </c>
      <c r="R6" s="107">
        <v>8</v>
      </c>
      <c r="S6" s="107">
        <v>88</v>
      </c>
      <c r="T6" s="106">
        <v>12</v>
      </c>
      <c r="U6" s="79"/>
      <c r="V6" s="137"/>
      <c r="W6" s="137"/>
    </row>
    <row r="7" spans="1:24">
      <c r="A7">
        <v>10005</v>
      </c>
      <c r="B7" t="s">
        <v>286</v>
      </c>
      <c r="C7" t="s">
        <v>287</v>
      </c>
      <c r="D7" s="137">
        <v>17.5</v>
      </c>
      <c r="E7" s="137">
        <v>88</v>
      </c>
      <c r="F7">
        <v>6</v>
      </c>
      <c r="I7" s="2" t="s">
        <v>305</v>
      </c>
      <c r="J7" s="4" t="s">
        <v>306</v>
      </c>
      <c r="K7" s="79" t="str">
        <f t="shared" si="0"/>
        <v>Auburn</v>
      </c>
      <c r="M7" s="6" t="s">
        <v>307</v>
      </c>
      <c r="N7" s="7">
        <v>12</v>
      </c>
      <c r="P7" s="106" t="s">
        <v>308</v>
      </c>
      <c r="Q7" t="s">
        <v>247</v>
      </c>
      <c r="R7" s="107">
        <v>5</v>
      </c>
      <c r="S7" s="107">
        <v>86</v>
      </c>
      <c r="T7" s="106">
        <v>6</v>
      </c>
      <c r="U7" s="79"/>
      <c r="V7" s="137"/>
      <c r="W7" s="137"/>
    </row>
    <row r="8" spans="1:24">
      <c r="A8">
        <v>10006</v>
      </c>
      <c r="B8" t="s">
        <v>286</v>
      </c>
      <c r="C8" t="s">
        <v>287</v>
      </c>
      <c r="D8" s="137">
        <v>17.5</v>
      </c>
      <c r="E8" s="137">
        <v>88</v>
      </c>
      <c r="F8">
        <v>6</v>
      </c>
      <c r="I8" s="2" t="s">
        <v>309</v>
      </c>
      <c r="J8" s="4" t="s">
        <v>310</v>
      </c>
      <c r="K8" s="79" t="str">
        <f t="shared" si="0"/>
        <v>Jamestown</v>
      </c>
      <c r="M8" s="6" t="s">
        <v>311</v>
      </c>
      <c r="N8" s="7">
        <v>18</v>
      </c>
      <c r="P8" s="106" t="s">
        <v>312</v>
      </c>
      <c r="Q8" s="106" t="s">
        <v>250</v>
      </c>
      <c r="R8" s="107">
        <v>-2</v>
      </c>
      <c r="S8" s="107">
        <v>85</v>
      </c>
      <c r="T8" s="106">
        <v>12</v>
      </c>
      <c r="U8" s="79"/>
      <c r="V8" s="137"/>
      <c r="W8" s="137"/>
    </row>
    <row r="9" spans="1:24">
      <c r="A9">
        <v>10007</v>
      </c>
      <c r="B9" t="s">
        <v>286</v>
      </c>
      <c r="C9" t="s">
        <v>287</v>
      </c>
      <c r="D9" s="137">
        <v>17.5</v>
      </c>
      <c r="E9" s="137">
        <v>88</v>
      </c>
      <c r="F9">
        <v>6</v>
      </c>
      <c r="I9" s="2" t="s">
        <v>313</v>
      </c>
      <c r="J9" s="4" t="s">
        <v>314</v>
      </c>
      <c r="K9" s="79" t="str">
        <f t="shared" si="0"/>
        <v>Elmira, Corning Regional AP</v>
      </c>
      <c r="M9" s="6" t="s">
        <v>315</v>
      </c>
      <c r="N9" s="7">
        <v>6</v>
      </c>
      <c r="P9" s="119" t="s">
        <v>283</v>
      </c>
      <c r="Q9" s="106" t="s">
        <v>266</v>
      </c>
      <c r="R9" s="107">
        <v>12</v>
      </c>
      <c r="S9" s="107">
        <v>84</v>
      </c>
      <c r="T9" s="119">
        <v>6</v>
      </c>
      <c r="U9" s="79"/>
      <c r="V9" s="137"/>
      <c r="W9" s="137"/>
    </row>
    <row r="10" spans="1:24">
      <c r="A10">
        <v>10008</v>
      </c>
      <c r="B10" t="s">
        <v>286</v>
      </c>
      <c r="C10" t="s">
        <v>287</v>
      </c>
      <c r="D10" s="137">
        <v>17.5</v>
      </c>
      <c r="E10" s="137">
        <v>88</v>
      </c>
      <c r="F10">
        <v>6</v>
      </c>
      <c r="I10" s="2" t="s">
        <v>316</v>
      </c>
      <c r="J10" s="4" t="s">
        <v>298</v>
      </c>
      <c r="K10" s="79" t="str">
        <f t="shared" si="0"/>
        <v>Binghamton, Edwin A-Link</v>
      </c>
      <c r="M10" s="6" t="s">
        <v>317</v>
      </c>
      <c r="N10" s="7">
        <v>18</v>
      </c>
      <c r="P10" s="105" t="s">
        <v>318</v>
      </c>
      <c r="Q10" s="106" t="s">
        <v>240</v>
      </c>
      <c r="R10" s="107">
        <v>5</v>
      </c>
      <c r="S10" s="107">
        <v>82</v>
      </c>
      <c r="T10" s="106">
        <v>12</v>
      </c>
      <c r="U10" s="79"/>
      <c r="V10" s="137"/>
      <c r="W10" s="137"/>
    </row>
    <row r="11" spans="1:24">
      <c r="A11">
        <v>10009</v>
      </c>
      <c r="B11" t="s">
        <v>286</v>
      </c>
      <c r="C11" t="s">
        <v>287</v>
      </c>
      <c r="D11" s="137">
        <v>17.5</v>
      </c>
      <c r="E11" s="137">
        <v>88</v>
      </c>
      <c r="F11">
        <v>6</v>
      </c>
      <c r="I11" s="2" t="s">
        <v>319</v>
      </c>
      <c r="J11" s="4" t="s">
        <v>320</v>
      </c>
      <c r="K11" s="79" t="str">
        <f t="shared" si="0"/>
        <v>Plattsburgh AFB</v>
      </c>
      <c r="M11" s="6" t="s">
        <v>321</v>
      </c>
      <c r="N11" s="7">
        <v>12</v>
      </c>
      <c r="P11" s="106" t="s">
        <v>322</v>
      </c>
      <c r="Q11" s="106" t="s">
        <v>261</v>
      </c>
      <c r="R11" s="107">
        <v>7</v>
      </c>
      <c r="S11" s="107">
        <v>86</v>
      </c>
      <c r="T11" s="106">
        <v>12</v>
      </c>
      <c r="U11" s="79"/>
      <c r="V11" s="137"/>
      <c r="W11" s="137"/>
    </row>
    <row r="12" spans="1:24">
      <c r="A12">
        <v>10010</v>
      </c>
      <c r="B12" t="s">
        <v>286</v>
      </c>
      <c r="C12" t="s">
        <v>287</v>
      </c>
      <c r="D12" s="137">
        <v>17.5</v>
      </c>
      <c r="E12" s="137">
        <v>88</v>
      </c>
      <c r="F12">
        <v>6</v>
      </c>
      <c r="I12" s="2" t="s">
        <v>323</v>
      </c>
      <c r="J12" s="12" t="s">
        <v>324</v>
      </c>
      <c r="K12" s="79" t="str">
        <f t="shared" si="0"/>
        <v>Oswego CO</v>
      </c>
      <c r="M12" s="6" t="s">
        <v>314</v>
      </c>
      <c r="N12" s="7">
        <v>6</v>
      </c>
      <c r="P12" s="105" t="s">
        <v>325</v>
      </c>
      <c r="Q12" s="106" t="s">
        <v>256</v>
      </c>
      <c r="R12" s="107">
        <v>18</v>
      </c>
      <c r="S12" s="107">
        <v>87</v>
      </c>
      <c r="T12" s="106">
        <v>6</v>
      </c>
      <c r="U12" s="79"/>
      <c r="V12" s="137"/>
      <c r="W12" s="137"/>
    </row>
    <row r="13" spans="1:24">
      <c r="A13">
        <v>10011</v>
      </c>
      <c r="B13" t="s">
        <v>286</v>
      </c>
      <c r="C13" t="s">
        <v>287</v>
      </c>
      <c r="D13" s="137">
        <v>17.5</v>
      </c>
      <c r="E13" s="137">
        <v>88</v>
      </c>
      <c r="F13">
        <v>6</v>
      </c>
      <c r="I13" s="2" t="s">
        <v>317</v>
      </c>
      <c r="J13" s="4" t="s">
        <v>317</v>
      </c>
      <c r="K13" s="79" t="str">
        <f t="shared" si="0"/>
        <v>Cortland</v>
      </c>
      <c r="M13" s="6" t="s">
        <v>249</v>
      </c>
      <c r="N13" s="7">
        <v>18</v>
      </c>
      <c r="P13" s="106" t="s">
        <v>326</v>
      </c>
      <c r="Q13" s="106" t="s">
        <v>258</v>
      </c>
      <c r="R13" s="107">
        <v>18</v>
      </c>
      <c r="S13" s="107">
        <v>90</v>
      </c>
      <c r="T13" s="106">
        <v>6</v>
      </c>
      <c r="U13" s="79"/>
      <c r="V13" s="137"/>
      <c r="W13" s="137"/>
    </row>
    <row r="14" spans="1:24">
      <c r="A14">
        <v>10012</v>
      </c>
      <c r="B14" t="s">
        <v>286</v>
      </c>
      <c r="C14" t="s">
        <v>287</v>
      </c>
      <c r="D14" s="137">
        <v>17.5</v>
      </c>
      <c r="E14" s="137">
        <v>88</v>
      </c>
      <c r="F14">
        <v>6</v>
      </c>
      <c r="I14" s="2" t="s">
        <v>327</v>
      </c>
      <c r="J14" s="4" t="s">
        <v>328</v>
      </c>
      <c r="K14" s="79" t="str">
        <f t="shared" si="0"/>
        <v>Oneonta (Binghamton DD)</v>
      </c>
      <c r="M14" s="6" t="s">
        <v>329</v>
      </c>
      <c r="N14" s="7">
        <v>12</v>
      </c>
      <c r="P14" s="106" t="s">
        <v>330</v>
      </c>
      <c r="Q14" s="106" t="s">
        <v>251</v>
      </c>
      <c r="R14" s="107">
        <v>16</v>
      </c>
      <c r="S14" s="107">
        <v>86</v>
      </c>
      <c r="T14" s="106">
        <v>6</v>
      </c>
      <c r="U14" s="79"/>
      <c r="V14" s="137"/>
      <c r="W14" s="137"/>
    </row>
    <row r="15" spans="1:24">
      <c r="A15">
        <v>10013</v>
      </c>
      <c r="B15" t="s">
        <v>286</v>
      </c>
      <c r="C15" t="s">
        <v>287</v>
      </c>
      <c r="D15" s="137">
        <v>17.5</v>
      </c>
      <c r="E15" s="137">
        <v>88</v>
      </c>
      <c r="F15">
        <v>6</v>
      </c>
      <c r="I15" s="2" t="s">
        <v>331</v>
      </c>
      <c r="J15" s="4" t="s">
        <v>332</v>
      </c>
      <c r="K15" s="79" t="str">
        <f t="shared" si="0"/>
        <v>Poughkeepsie, Dutchess Co. AP</v>
      </c>
      <c r="M15" s="6" t="s">
        <v>333</v>
      </c>
      <c r="N15" s="7">
        <v>12</v>
      </c>
      <c r="P15" s="105" t="s">
        <v>334</v>
      </c>
      <c r="Q15" s="106" t="s">
        <v>253</v>
      </c>
      <c r="R15" s="107">
        <v>-8</v>
      </c>
      <c r="S15" s="107">
        <v>84</v>
      </c>
      <c r="T15" s="106">
        <v>12</v>
      </c>
      <c r="U15" s="79"/>
      <c r="V15" s="137"/>
      <c r="W15" s="137"/>
    </row>
    <row r="16" spans="1:24">
      <c r="A16">
        <v>10014</v>
      </c>
      <c r="B16" t="s">
        <v>286</v>
      </c>
      <c r="C16" t="s">
        <v>287</v>
      </c>
      <c r="D16" s="137">
        <v>17.5</v>
      </c>
      <c r="E16" s="137">
        <v>88</v>
      </c>
      <c r="F16">
        <v>6</v>
      </c>
      <c r="I16" s="2" t="s">
        <v>335</v>
      </c>
      <c r="J16" s="4" t="s">
        <v>336</v>
      </c>
      <c r="K16" s="79" t="str">
        <f t="shared" si="0"/>
        <v>Binghamton, Edwin A-Link</v>
      </c>
      <c r="M16" s="6" t="s">
        <v>337</v>
      </c>
      <c r="N16" s="7">
        <v>18</v>
      </c>
      <c r="P16" s="106" t="s">
        <v>286</v>
      </c>
      <c r="Q16" s="106" t="s">
        <v>255</v>
      </c>
      <c r="R16" s="107">
        <v>18</v>
      </c>
      <c r="S16" s="107">
        <v>88</v>
      </c>
      <c r="T16" s="106">
        <v>6</v>
      </c>
      <c r="U16" s="79"/>
      <c r="V16" s="137"/>
      <c r="W16" s="137"/>
    </row>
    <row r="17" spans="1:23">
      <c r="A17">
        <v>10016</v>
      </c>
      <c r="B17" t="s">
        <v>286</v>
      </c>
      <c r="C17" t="s">
        <v>287</v>
      </c>
      <c r="D17" s="137">
        <v>17.5</v>
      </c>
      <c r="E17" s="137">
        <v>88</v>
      </c>
      <c r="F17">
        <v>6</v>
      </c>
      <c r="I17" s="2" t="s">
        <v>338</v>
      </c>
      <c r="J17" s="12" t="s">
        <v>339</v>
      </c>
      <c r="K17" s="79" t="e">
        <f t="shared" si="0"/>
        <v>#N/A</v>
      </c>
      <c r="M17" s="6" t="s">
        <v>340</v>
      </c>
      <c r="N17" s="7">
        <v>18</v>
      </c>
      <c r="P17" s="106" t="s">
        <v>341</v>
      </c>
      <c r="Q17" s="106" t="s">
        <v>259</v>
      </c>
      <c r="R17" s="107">
        <v>7</v>
      </c>
      <c r="S17" s="107">
        <v>85</v>
      </c>
      <c r="T17" s="106">
        <v>6</v>
      </c>
      <c r="U17" s="79"/>
      <c r="V17" s="137"/>
      <c r="W17" s="137"/>
    </row>
    <row r="18" spans="1:23">
      <c r="A18">
        <v>10017</v>
      </c>
      <c r="B18" t="s">
        <v>286</v>
      </c>
      <c r="C18" t="s">
        <v>287</v>
      </c>
      <c r="D18" s="137">
        <v>17.5</v>
      </c>
      <c r="E18" s="137">
        <v>88</v>
      </c>
      <c r="F18">
        <v>6</v>
      </c>
      <c r="I18" s="2" t="s">
        <v>342</v>
      </c>
      <c r="J18" s="12" t="s">
        <v>339</v>
      </c>
      <c r="K18" s="79" t="e">
        <f t="shared" si="0"/>
        <v>#N/A</v>
      </c>
      <c r="M18" s="6" t="s">
        <v>343</v>
      </c>
      <c r="N18" s="7">
        <v>6</v>
      </c>
      <c r="P18" s="106" t="s">
        <v>344</v>
      </c>
      <c r="Q18" s="106" t="s">
        <v>264</v>
      </c>
      <c r="R18" s="107">
        <v>1</v>
      </c>
      <c r="S18" s="107">
        <v>84</v>
      </c>
      <c r="T18" s="106">
        <v>18</v>
      </c>
      <c r="U18" s="79"/>
      <c r="V18" s="137"/>
      <c r="W18" s="137"/>
    </row>
    <row r="19" spans="1:23">
      <c r="A19">
        <v>10018</v>
      </c>
      <c r="B19" t="s">
        <v>286</v>
      </c>
      <c r="C19" t="s">
        <v>287</v>
      </c>
      <c r="D19" s="137">
        <v>17.5</v>
      </c>
      <c r="E19" s="137">
        <v>88</v>
      </c>
      <c r="F19">
        <v>6</v>
      </c>
      <c r="I19" s="2" t="s">
        <v>345</v>
      </c>
      <c r="J19" s="4" t="s">
        <v>337</v>
      </c>
      <c r="K19" s="79" t="str">
        <f t="shared" si="0"/>
        <v>Gloversville</v>
      </c>
      <c r="M19" s="6" t="s">
        <v>346</v>
      </c>
      <c r="N19" s="7">
        <v>6</v>
      </c>
      <c r="P19" s="106" t="s">
        <v>347</v>
      </c>
      <c r="Q19" s="106" t="s">
        <v>245</v>
      </c>
      <c r="R19" s="107">
        <v>17</v>
      </c>
      <c r="S19" s="107">
        <v>86</v>
      </c>
      <c r="T19" s="106">
        <v>6</v>
      </c>
      <c r="U19" s="79"/>
      <c r="V19" s="137"/>
      <c r="W19" s="137"/>
    </row>
    <row r="20" spans="1:23">
      <c r="A20">
        <v>10019</v>
      </c>
      <c r="B20" t="s">
        <v>286</v>
      </c>
      <c r="C20" t="s">
        <v>287</v>
      </c>
      <c r="D20" s="137">
        <v>17.5</v>
      </c>
      <c r="E20" s="137">
        <v>88</v>
      </c>
      <c r="F20">
        <v>6</v>
      </c>
      <c r="I20" s="2" t="s">
        <v>348</v>
      </c>
      <c r="J20" s="4" t="s">
        <v>349</v>
      </c>
      <c r="K20" s="79" t="str">
        <f t="shared" si="0"/>
        <v>Bafavia</v>
      </c>
      <c r="M20" s="6" t="s">
        <v>350</v>
      </c>
      <c r="N20" s="7">
        <v>12</v>
      </c>
      <c r="P20" s="106" t="s">
        <v>351</v>
      </c>
      <c r="Q20" s="106" t="s">
        <v>254</v>
      </c>
      <c r="R20" s="107">
        <v>5</v>
      </c>
      <c r="S20" s="107">
        <v>83</v>
      </c>
      <c r="T20" s="106">
        <v>12</v>
      </c>
      <c r="U20" s="79"/>
      <c r="V20" s="137"/>
      <c r="W20" s="137"/>
    </row>
    <row r="21" spans="1:23">
      <c r="A21">
        <v>10020</v>
      </c>
      <c r="B21" t="s">
        <v>286</v>
      </c>
      <c r="C21" t="s">
        <v>287</v>
      </c>
      <c r="D21" s="137">
        <v>17.5</v>
      </c>
      <c r="E21" s="137">
        <v>88</v>
      </c>
      <c r="F21">
        <v>6</v>
      </c>
      <c r="I21" s="2" t="s">
        <v>352</v>
      </c>
      <c r="J21" s="4" t="s">
        <v>353</v>
      </c>
      <c r="K21" s="79" t="str">
        <f t="shared" si="0"/>
        <v>Kingston (Poughkeepsie DD)</v>
      </c>
      <c r="M21" s="6" t="s">
        <v>252</v>
      </c>
      <c r="N21" s="7">
        <v>12</v>
      </c>
      <c r="P21" s="105" t="s">
        <v>354</v>
      </c>
      <c r="Q21" s="106" t="s">
        <v>263</v>
      </c>
      <c r="R21" s="107">
        <v>5</v>
      </c>
      <c r="S21" s="107">
        <v>86</v>
      </c>
      <c r="T21" s="106">
        <v>12</v>
      </c>
      <c r="U21" s="79"/>
      <c r="V21" s="137"/>
      <c r="W21" s="137"/>
    </row>
    <row r="22" spans="1:23">
      <c r="A22">
        <v>10021</v>
      </c>
      <c r="B22" t="s">
        <v>286</v>
      </c>
      <c r="C22" t="s">
        <v>287</v>
      </c>
      <c r="D22" s="137">
        <v>17.5</v>
      </c>
      <c r="E22" s="137">
        <v>88</v>
      </c>
      <c r="F22">
        <v>6</v>
      </c>
      <c r="I22" s="2" t="s">
        <v>355</v>
      </c>
      <c r="J22" s="4" t="s">
        <v>337</v>
      </c>
      <c r="K22" s="79" t="str">
        <f t="shared" si="0"/>
        <v>Gloversville</v>
      </c>
      <c r="M22" s="6" t="s">
        <v>353</v>
      </c>
      <c r="N22" s="7">
        <v>12</v>
      </c>
      <c r="P22" s="106" t="s">
        <v>356</v>
      </c>
      <c r="Q22" s="106" t="s">
        <v>265</v>
      </c>
      <c r="R22" s="107">
        <v>-5</v>
      </c>
      <c r="S22" s="107">
        <v>83</v>
      </c>
      <c r="T22" s="106">
        <v>18</v>
      </c>
      <c r="U22" s="79"/>
      <c r="V22" s="137"/>
      <c r="W22" s="137"/>
    </row>
    <row r="23" spans="1:23">
      <c r="A23">
        <v>10022</v>
      </c>
      <c r="B23" t="s">
        <v>286</v>
      </c>
      <c r="C23" t="s">
        <v>287</v>
      </c>
      <c r="D23" s="137">
        <v>17.5</v>
      </c>
      <c r="E23" s="137">
        <v>88</v>
      </c>
      <c r="F23">
        <v>6</v>
      </c>
      <c r="I23" s="2" t="s">
        <v>357</v>
      </c>
      <c r="J23" s="4" t="s">
        <v>340</v>
      </c>
      <c r="K23" s="79" t="str">
        <f t="shared" si="0"/>
        <v>Griffiss AFB</v>
      </c>
      <c r="M23" s="6" t="s">
        <v>358</v>
      </c>
      <c r="N23" s="7">
        <v>12</v>
      </c>
      <c r="P23" s="106" t="s">
        <v>359</v>
      </c>
      <c r="Q23" s="106" t="s">
        <v>267</v>
      </c>
      <c r="R23" s="107">
        <v>14</v>
      </c>
      <c r="S23" s="107">
        <v>86</v>
      </c>
      <c r="T23" s="106">
        <v>6</v>
      </c>
      <c r="U23" s="79" t="s">
        <v>360</v>
      </c>
      <c r="V23" s="137"/>
      <c r="W23" s="137"/>
    </row>
    <row r="24" spans="1:23">
      <c r="A24">
        <v>10023</v>
      </c>
      <c r="B24" t="s">
        <v>286</v>
      </c>
      <c r="C24" t="s">
        <v>287</v>
      </c>
      <c r="D24" s="137">
        <v>17.5</v>
      </c>
      <c r="E24" s="137">
        <v>88</v>
      </c>
      <c r="F24">
        <v>6</v>
      </c>
      <c r="I24" s="2" t="s">
        <v>361</v>
      </c>
      <c r="J24" s="4" t="s">
        <v>249</v>
      </c>
      <c r="K24" s="79" t="str">
        <f t="shared" si="0"/>
        <v>Fort Drum</v>
      </c>
      <c r="M24" s="6" t="s">
        <v>362</v>
      </c>
      <c r="N24" s="7">
        <v>12</v>
      </c>
      <c r="P24" s="106" t="s">
        <v>363</v>
      </c>
      <c r="Q24" s="106" t="s">
        <v>249</v>
      </c>
      <c r="R24" s="107">
        <v>-4</v>
      </c>
      <c r="S24" s="107">
        <v>84</v>
      </c>
      <c r="T24" s="106">
        <v>18</v>
      </c>
      <c r="U24" s="79"/>
      <c r="V24" s="137"/>
      <c r="W24" s="137"/>
    </row>
    <row r="25" spans="1:23">
      <c r="A25">
        <v>10024</v>
      </c>
      <c r="B25" t="s">
        <v>286</v>
      </c>
      <c r="C25" t="s">
        <v>287</v>
      </c>
      <c r="D25" s="137">
        <v>17.5</v>
      </c>
      <c r="E25" s="137">
        <v>88</v>
      </c>
      <c r="F25">
        <v>6</v>
      </c>
      <c r="I25" s="2" t="s">
        <v>364</v>
      </c>
      <c r="J25" s="4" t="s">
        <v>365</v>
      </c>
      <c r="K25" s="79" t="str">
        <f t="shared" si="0"/>
        <v>New York Central Park New York</v>
      </c>
      <c r="M25" s="6" t="s">
        <v>366</v>
      </c>
      <c r="N25" s="7">
        <v>12</v>
      </c>
    </row>
    <row r="26" spans="1:23">
      <c r="A26">
        <v>10025</v>
      </c>
      <c r="B26" t="s">
        <v>286</v>
      </c>
      <c r="C26" t="s">
        <v>287</v>
      </c>
      <c r="D26" s="137">
        <v>17.5</v>
      </c>
      <c r="E26" s="137">
        <v>88</v>
      </c>
      <c r="F26">
        <v>6</v>
      </c>
      <c r="I26" s="2" t="s">
        <v>367</v>
      </c>
      <c r="J26" s="4" t="s">
        <v>249</v>
      </c>
      <c r="K26" s="79" t="str">
        <f t="shared" si="0"/>
        <v>Fort Drum</v>
      </c>
      <c r="M26" s="22" t="s">
        <v>368</v>
      </c>
      <c r="N26" s="7">
        <v>6</v>
      </c>
    </row>
    <row r="27" spans="1:23">
      <c r="A27">
        <v>10026</v>
      </c>
      <c r="B27" t="s">
        <v>286</v>
      </c>
      <c r="C27" t="s">
        <v>287</v>
      </c>
      <c r="D27" s="137">
        <v>17.5</v>
      </c>
      <c r="E27" s="137">
        <v>88</v>
      </c>
      <c r="F27">
        <v>6</v>
      </c>
      <c r="I27" s="2" t="s">
        <v>369</v>
      </c>
      <c r="J27" s="4" t="s">
        <v>370</v>
      </c>
      <c r="K27" s="79" t="str">
        <f t="shared" si="0"/>
        <v>Rochester IAP</v>
      </c>
      <c r="M27" s="6" t="s">
        <v>371</v>
      </c>
      <c r="N27" s="7">
        <v>6</v>
      </c>
    </row>
    <row r="28" spans="1:23">
      <c r="A28">
        <v>10027</v>
      </c>
      <c r="B28" t="s">
        <v>286</v>
      </c>
      <c r="C28" t="s">
        <v>287</v>
      </c>
      <c r="D28" s="137">
        <v>17.5</v>
      </c>
      <c r="E28" s="137">
        <v>88</v>
      </c>
      <c r="F28">
        <v>6</v>
      </c>
      <c r="I28" s="2" t="s">
        <v>372</v>
      </c>
      <c r="J28" s="4" t="s">
        <v>340</v>
      </c>
      <c r="K28" s="79" t="str">
        <f t="shared" si="0"/>
        <v>Griffiss AFB</v>
      </c>
      <c r="M28" s="6" t="s">
        <v>293</v>
      </c>
      <c r="N28" s="7">
        <v>6</v>
      </c>
    </row>
    <row r="29" spans="1:23">
      <c r="A29">
        <v>10028</v>
      </c>
      <c r="B29" t="s">
        <v>286</v>
      </c>
      <c r="C29" t="s">
        <v>287</v>
      </c>
      <c r="D29" s="137">
        <v>17.5</v>
      </c>
      <c r="E29" s="137">
        <v>88</v>
      </c>
      <c r="F29">
        <v>6</v>
      </c>
      <c r="I29" s="2" t="s">
        <v>373</v>
      </c>
      <c r="J29" s="4" t="s">
        <v>370</v>
      </c>
      <c r="K29" s="79" t="str">
        <f t="shared" si="0"/>
        <v>Rochester IAP</v>
      </c>
      <c r="M29" s="6" t="s">
        <v>374</v>
      </c>
      <c r="N29" s="7">
        <v>12</v>
      </c>
    </row>
    <row r="30" spans="1:23">
      <c r="A30">
        <v>10029</v>
      </c>
      <c r="B30" t="s">
        <v>286</v>
      </c>
      <c r="C30" t="s">
        <v>287</v>
      </c>
      <c r="D30" s="137">
        <v>17.5</v>
      </c>
      <c r="E30" s="137">
        <v>88</v>
      </c>
      <c r="F30">
        <v>6</v>
      </c>
      <c r="I30" s="2" t="s">
        <v>375</v>
      </c>
      <c r="J30" s="4" t="s">
        <v>337</v>
      </c>
      <c r="K30" s="79" t="str">
        <f t="shared" si="0"/>
        <v>Gloversville</v>
      </c>
      <c r="M30" s="6" t="s">
        <v>376</v>
      </c>
      <c r="N30" s="7">
        <v>6</v>
      </c>
    </row>
    <row r="31" spans="1:23">
      <c r="A31">
        <v>10030</v>
      </c>
      <c r="B31" t="s">
        <v>286</v>
      </c>
      <c r="C31" t="s">
        <v>287</v>
      </c>
      <c r="D31" s="137">
        <v>17.5</v>
      </c>
      <c r="E31" s="137">
        <v>88</v>
      </c>
      <c r="F31">
        <v>6</v>
      </c>
      <c r="I31" s="2" t="s">
        <v>377</v>
      </c>
      <c r="J31" s="4" t="s">
        <v>378</v>
      </c>
      <c r="K31" s="79" t="str">
        <f t="shared" si="0"/>
        <v>Republic</v>
      </c>
      <c r="M31" s="6" t="s">
        <v>379</v>
      </c>
      <c r="N31" s="7">
        <v>12</v>
      </c>
    </row>
    <row r="32" spans="1:23">
      <c r="A32">
        <v>10031</v>
      </c>
      <c r="B32" t="s">
        <v>286</v>
      </c>
      <c r="C32" t="s">
        <v>287</v>
      </c>
      <c r="D32" s="137">
        <v>17.5</v>
      </c>
      <c r="E32" s="137">
        <v>88</v>
      </c>
      <c r="F32">
        <v>6</v>
      </c>
      <c r="I32" s="2" t="s">
        <v>380</v>
      </c>
      <c r="J32" s="4" t="s">
        <v>368</v>
      </c>
      <c r="K32" s="79" t="str">
        <f t="shared" si="0"/>
        <v>New York Central Park New York</v>
      </c>
      <c r="M32" s="6" t="s">
        <v>328</v>
      </c>
      <c r="N32" s="7">
        <v>12</v>
      </c>
    </row>
    <row r="33" spans="1:14">
      <c r="A33">
        <v>10032</v>
      </c>
      <c r="B33" t="s">
        <v>286</v>
      </c>
      <c r="C33" t="s">
        <v>287</v>
      </c>
      <c r="D33" s="137">
        <v>17.5</v>
      </c>
      <c r="E33" s="137">
        <v>88</v>
      </c>
      <c r="F33">
        <v>6</v>
      </c>
      <c r="I33" s="2" t="s">
        <v>381</v>
      </c>
      <c r="J33" s="4" t="s">
        <v>382</v>
      </c>
      <c r="K33" s="79" t="str">
        <f t="shared" si="0"/>
        <v>Lockport</v>
      </c>
      <c r="M33" s="6" t="s">
        <v>383</v>
      </c>
      <c r="N33" s="7">
        <v>18</v>
      </c>
    </row>
    <row r="34" spans="1:14">
      <c r="A34">
        <v>10033</v>
      </c>
      <c r="B34" t="s">
        <v>286</v>
      </c>
      <c r="C34" t="s">
        <v>287</v>
      </c>
      <c r="D34" s="137">
        <v>17.5</v>
      </c>
      <c r="E34" s="137">
        <v>88</v>
      </c>
      <c r="F34">
        <v>6</v>
      </c>
      <c r="I34" s="2" t="s">
        <v>384</v>
      </c>
      <c r="J34" s="4" t="s">
        <v>340</v>
      </c>
      <c r="K34" s="79" t="str">
        <f t="shared" si="0"/>
        <v>Griffiss AFB</v>
      </c>
      <c r="M34" s="6" t="s">
        <v>385</v>
      </c>
      <c r="N34" s="7">
        <v>12</v>
      </c>
    </row>
    <row r="35" spans="1:14">
      <c r="A35">
        <v>10034</v>
      </c>
      <c r="B35" t="s">
        <v>286</v>
      </c>
      <c r="C35" t="s">
        <v>287</v>
      </c>
      <c r="D35" s="137">
        <v>17.5</v>
      </c>
      <c r="E35" s="137">
        <v>88</v>
      </c>
      <c r="F35">
        <v>6</v>
      </c>
      <c r="I35" s="2" t="s">
        <v>386</v>
      </c>
      <c r="J35" s="4" t="s">
        <v>387</v>
      </c>
      <c r="K35" s="79" t="str">
        <f t="shared" si="0"/>
        <v>Syracuse, Hancock IAP</v>
      </c>
      <c r="M35" s="6" t="s">
        <v>332</v>
      </c>
      <c r="N35" s="7">
        <v>12</v>
      </c>
    </row>
    <row r="36" spans="1:14">
      <c r="A36">
        <v>10035</v>
      </c>
      <c r="B36" t="s">
        <v>286</v>
      </c>
      <c r="C36" t="s">
        <v>287</v>
      </c>
      <c r="D36" s="137">
        <v>17.5</v>
      </c>
      <c r="E36" s="137">
        <v>88</v>
      </c>
      <c r="F36">
        <v>6</v>
      </c>
      <c r="I36" s="2" t="s">
        <v>388</v>
      </c>
      <c r="J36" s="4" t="s">
        <v>329</v>
      </c>
      <c r="K36" s="79" t="str">
        <f t="shared" si="0"/>
        <v>Geneva</v>
      </c>
      <c r="M36" s="6" t="s">
        <v>389</v>
      </c>
      <c r="N36" s="7">
        <v>6</v>
      </c>
    </row>
    <row r="37" spans="1:14">
      <c r="A37">
        <v>10036</v>
      </c>
      <c r="B37" t="s">
        <v>286</v>
      </c>
      <c r="C37" t="s">
        <v>287</v>
      </c>
      <c r="D37" s="137">
        <v>17.5</v>
      </c>
      <c r="E37" s="137">
        <v>88</v>
      </c>
      <c r="F37">
        <v>6</v>
      </c>
      <c r="I37" s="2" t="s">
        <v>390</v>
      </c>
      <c r="J37" s="12" t="s">
        <v>391</v>
      </c>
      <c r="K37" s="79" t="str">
        <f t="shared" si="0"/>
        <v>Oneonta (Binghamton DD)</v>
      </c>
      <c r="M37" s="6" t="s">
        <v>392</v>
      </c>
      <c r="N37" s="7">
        <v>12</v>
      </c>
    </row>
    <row r="38" spans="1:14">
      <c r="A38">
        <v>10037</v>
      </c>
      <c r="B38" t="s">
        <v>286</v>
      </c>
      <c r="C38" t="s">
        <v>287</v>
      </c>
      <c r="D38" s="137">
        <v>17.5</v>
      </c>
      <c r="E38" s="137">
        <v>88</v>
      </c>
      <c r="F38">
        <v>6</v>
      </c>
      <c r="I38" s="2" t="s">
        <v>393</v>
      </c>
      <c r="J38" s="4" t="s">
        <v>349</v>
      </c>
      <c r="K38" s="79" t="str">
        <f t="shared" si="0"/>
        <v>Bafavia</v>
      </c>
      <c r="M38" s="6" t="s">
        <v>394</v>
      </c>
      <c r="N38" s="7">
        <v>24</v>
      </c>
    </row>
    <row r="39" spans="1:14">
      <c r="A39">
        <v>10038</v>
      </c>
      <c r="B39" t="s">
        <v>286</v>
      </c>
      <c r="C39" t="s">
        <v>287</v>
      </c>
      <c r="D39" s="137">
        <v>17.5</v>
      </c>
      <c r="E39" s="137">
        <v>88</v>
      </c>
      <c r="F39">
        <v>6</v>
      </c>
      <c r="I39" s="2" t="s">
        <v>395</v>
      </c>
      <c r="J39" s="4" t="s">
        <v>383</v>
      </c>
      <c r="K39" s="79" t="str">
        <f t="shared" si="0"/>
        <v>Oswego CO</v>
      </c>
      <c r="M39" s="6" t="s">
        <v>396</v>
      </c>
      <c r="N39" s="7">
        <v>12</v>
      </c>
    </row>
    <row r="40" spans="1:14">
      <c r="A40">
        <v>10039</v>
      </c>
      <c r="B40" t="s">
        <v>286</v>
      </c>
      <c r="C40" t="s">
        <v>287</v>
      </c>
      <c r="D40" s="137">
        <v>17.5</v>
      </c>
      <c r="E40" s="137">
        <v>88</v>
      </c>
      <c r="F40">
        <v>6</v>
      </c>
      <c r="I40" s="2" t="s">
        <v>397</v>
      </c>
      <c r="J40" s="4" t="s">
        <v>328</v>
      </c>
      <c r="K40" s="79" t="str">
        <f t="shared" si="0"/>
        <v>Oneonta (Binghamton DD)</v>
      </c>
      <c r="M40" s="6" t="s">
        <v>398</v>
      </c>
      <c r="N40" s="7">
        <v>6</v>
      </c>
    </row>
    <row r="41" spans="1:14">
      <c r="A41">
        <v>10040</v>
      </c>
      <c r="B41" t="s">
        <v>286</v>
      </c>
      <c r="C41" t="s">
        <v>287</v>
      </c>
      <c r="D41" s="137">
        <v>17.5</v>
      </c>
      <c r="E41" s="137">
        <v>88</v>
      </c>
      <c r="F41">
        <v>6</v>
      </c>
      <c r="I41" s="2" t="s">
        <v>399</v>
      </c>
      <c r="J41" s="4" t="s">
        <v>332</v>
      </c>
      <c r="K41" s="79" t="str">
        <f t="shared" si="0"/>
        <v>Poughkeepsie, Dutchess Co. AP</v>
      </c>
      <c r="M41" s="6" t="s">
        <v>400</v>
      </c>
      <c r="N41" s="7">
        <v>6</v>
      </c>
    </row>
    <row r="42" spans="1:14">
      <c r="A42">
        <v>10041</v>
      </c>
      <c r="B42" t="s">
        <v>286</v>
      </c>
      <c r="C42" t="s">
        <v>287</v>
      </c>
      <c r="D42" s="137">
        <v>17.5</v>
      </c>
      <c r="E42" s="137">
        <v>88</v>
      </c>
      <c r="F42">
        <v>6</v>
      </c>
      <c r="I42" s="2" t="s">
        <v>401</v>
      </c>
      <c r="J42" s="4" t="s">
        <v>402</v>
      </c>
      <c r="K42" s="79" t="str">
        <f t="shared" si="0"/>
        <v>New York, J. F. Kennedy IAP</v>
      </c>
      <c r="M42" s="6" t="s">
        <v>403</v>
      </c>
      <c r="N42" s="7">
        <v>12</v>
      </c>
    </row>
    <row r="43" spans="1:14">
      <c r="A43">
        <v>10043</v>
      </c>
      <c r="B43" t="s">
        <v>286</v>
      </c>
      <c r="C43" t="s">
        <v>287</v>
      </c>
      <c r="D43" s="137">
        <v>17.5</v>
      </c>
      <c r="E43" s="137">
        <v>88</v>
      </c>
      <c r="F43">
        <v>6</v>
      </c>
      <c r="I43" s="2" t="s">
        <v>404</v>
      </c>
      <c r="J43" s="12" t="s">
        <v>290</v>
      </c>
      <c r="K43" s="79" t="e">
        <f t="shared" si="0"/>
        <v>#N/A</v>
      </c>
      <c r="M43" s="6" t="s">
        <v>405</v>
      </c>
      <c r="N43" s="7">
        <v>18</v>
      </c>
    </row>
    <row r="44" spans="1:14">
      <c r="A44">
        <v>10044</v>
      </c>
      <c r="B44" t="s">
        <v>286</v>
      </c>
      <c r="C44" t="s">
        <v>287</v>
      </c>
      <c r="D44" s="137">
        <v>17.5</v>
      </c>
      <c r="E44" s="137">
        <v>88</v>
      </c>
      <c r="F44">
        <v>6</v>
      </c>
      <c r="I44" s="2" t="s">
        <v>406</v>
      </c>
      <c r="J44" s="12" t="s">
        <v>407</v>
      </c>
      <c r="K44" s="79" t="str">
        <f t="shared" si="0"/>
        <v>New York, Laguardia AP</v>
      </c>
      <c r="M44" s="6" t="s">
        <v>408</v>
      </c>
      <c r="N44" s="7">
        <v>18</v>
      </c>
    </row>
    <row r="45" spans="1:14" ht="15.75" thickBot="1">
      <c r="A45">
        <v>10045</v>
      </c>
      <c r="B45" t="s">
        <v>286</v>
      </c>
      <c r="C45" t="s">
        <v>287</v>
      </c>
      <c r="D45" s="137">
        <v>17.5</v>
      </c>
      <c r="E45" s="137">
        <v>88</v>
      </c>
      <c r="F45">
        <v>6</v>
      </c>
      <c r="I45" s="2" t="s">
        <v>409</v>
      </c>
      <c r="J45" s="12" t="s">
        <v>410</v>
      </c>
      <c r="K45" s="79" t="str">
        <f t="shared" si="0"/>
        <v>Syracuse, Hancock IAP</v>
      </c>
      <c r="M45" s="8" t="s">
        <v>411</v>
      </c>
      <c r="N45" s="9">
        <v>6</v>
      </c>
    </row>
    <row r="46" spans="1:14">
      <c r="A46">
        <v>10055</v>
      </c>
      <c r="B46" t="s">
        <v>286</v>
      </c>
      <c r="C46" t="s">
        <v>287</v>
      </c>
      <c r="D46" s="137">
        <v>17.5</v>
      </c>
      <c r="E46" s="137">
        <v>88</v>
      </c>
      <c r="F46">
        <v>6</v>
      </c>
      <c r="I46" s="2" t="s">
        <v>412</v>
      </c>
      <c r="J46" s="4" t="s">
        <v>413</v>
      </c>
      <c r="K46" s="79" t="str">
        <f t="shared" si="0"/>
        <v>Schenectady (Troy DD)</v>
      </c>
    </row>
    <row r="47" spans="1:14">
      <c r="A47">
        <v>10060</v>
      </c>
      <c r="B47" t="s">
        <v>286</v>
      </c>
      <c r="C47" t="s">
        <v>287</v>
      </c>
      <c r="D47" s="137">
        <v>17.5</v>
      </c>
      <c r="E47" s="137">
        <v>88</v>
      </c>
      <c r="F47">
        <v>6</v>
      </c>
      <c r="I47" s="2" t="s">
        <v>414</v>
      </c>
      <c r="J47" s="4" t="s">
        <v>413</v>
      </c>
      <c r="K47" s="79" t="str">
        <f t="shared" si="0"/>
        <v>Schenectady (Troy DD)</v>
      </c>
    </row>
    <row r="48" spans="1:14">
      <c r="A48">
        <v>10065</v>
      </c>
      <c r="B48" t="s">
        <v>286</v>
      </c>
      <c r="C48" t="s">
        <v>287</v>
      </c>
      <c r="D48" s="137">
        <v>17.5</v>
      </c>
      <c r="E48" s="137">
        <v>88</v>
      </c>
      <c r="F48">
        <v>6</v>
      </c>
      <c r="I48" s="2" t="s">
        <v>415</v>
      </c>
      <c r="J48" s="4" t="s">
        <v>337</v>
      </c>
      <c r="K48" s="79" t="str">
        <f t="shared" si="0"/>
        <v>Gloversville</v>
      </c>
    </row>
    <row r="49" spans="1:11">
      <c r="A49">
        <v>10069</v>
      </c>
      <c r="B49" t="s">
        <v>286</v>
      </c>
      <c r="C49" t="s">
        <v>287</v>
      </c>
      <c r="D49" s="137">
        <v>17.5</v>
      </c>
      <c r="E49" s="137">
        <v>88</v>
      </c>
      <c r="F49">
        <v>6</v>
      </c>
      <c r="I49" s="2" t="s">
        <v>416</v>
      </c>
      <c r="J49" s="12" t="s">
        <v>417</v>
      </c>
      <c r="K49" s="79" t="str">
        <f t="shared" si="0"/>
        <v>Oswego CO</v>
      </c>
    </row>
    <row r="50" spans="1:11">
      <c r="A50">
        <v>10075</v>
      </c>
      <c r="B50" t="s">
        <v>286</v>
      </c>
      <c r="C50" t="s">
        <v>287</v>
      </c>
      <c r="D50" s="137">
        <v>17.5</v>
      </c>
      <c r="E50" s="137">
        <v>88</v>
      </c>
      <c r="F50">
        <v>6</v>
      </c>
      <c r="I50" s="2" t="s">
        <v>418</v>
      </c>
      <c r="J50" s="4" t="s">
        <v>329</v>
      </c>
      <c r="K50" s="79" t="str">
        <f t="shared" si="0"/>
        <v>Geneva</v>
      </c>
    </row>
    <row r="51" spans="1:11">
      <c r="A51">
        <v>10080</v>
      </c>
      <c r="B51" t="s">
        <v>286</v>
      </c>
      <c r="C51" t="s">
        <v>287</v>
      </c>
      <c r="D51" s="137">
        <v>17.5</v>
      </c>
      <c r="E51" s="137">
        <v>88</v>
      </c>
      <c r="F51">
        <v>6</v>
      </c>
      <c r="I51" s="2" t="s">
        <v>419</v>
      </c>
      <c r="J51" s="4" t="s">
        <v>362</v>
      </c>
      <c r="K51" s="79" t="str">
        <f t="shared" si="0"/>
        <v>Massena AP</v>
      </c>
    </row>
    <row r="52" spans="1:11">
      <c r="A52">
        <v>10081</v>
      </c>
      <c r="B52" t="s">
        <v>286</v>
      </c>
      <c r="C52" t="s">
        <v>287</v>
      </c>
      <c r="D52" s="137">
        <v>17.5</v>
      </c>
      <c r="E52" s="137">
        <v>88</v>
      </c>
      <c r="F52">
        <v>6</v>
      </c>
      <c r="I52" s="2" t="s">
        <v>420</v>
      </c>
      <c r="J52" s="4" t="s">
        <v>343</v>
      </c>
      <c r="K52" s="79" t="str">
        <f t="shared" si="0"/>
        <v>Hornell (Addison DD)</v>
      </c>
    </row>
    <row r="53" spans="1:11">
      <c r="A53">
        <v>10087</v>
      </c>
      <c r="B53" t="s">
        <v>286</v>
      </c>
      <c r="C53" t="s">
        <v>287</v>
      </c>
      <c r="D53" s="137">
        <v>17.5</v>
      </c>
      <c r="E53" s="137">
        <v>88</v>
      </c>
      <c r="F53">
        <v>6</v>
      </c>
      <c r="I53" s="2" t="s">
        <v>421</v>
      </c>
      <c r="J53" s="4" t="s">
        <v>378</v>
      </c>
      <c r="K53" s="79" t="str">
        <f t="shared" si="0"/>
        <v>Republic</v>
      </c>
    </row>
    <row r="54" spans="1:11">
      <c r="A54">
        <v>10090</v>
      </c>
      <c r="B54" t="s">
        <v>286</v>
      </c>
      <c r="C54" t="s">
        <v>287</v>
      </c>
      <c r="D54" s="137">
        <v>17.5</v>
      </c>
      <c r="E54" s="137">
        <v>88</v>
      </c>
      <c r="F54">
        <v>6</v>
      </c>
      <c r="I54" s="2" t="s">
        <v>422</v>
      </c>
      <c r="J54" s="12" t="s">
        <v>423</v>
      </c>
      <c r="K54" s="79" t="str">
        <f t="shared" si="0"/>
        <v>Suffolk Co. AP, East Quogue (Islip DD)</v>
      </c>
    </row>
    <row r="55" spans="1:11">
      <c r="A55">
        <v>10101</v>
      </c>
      <c r="B55" t="s">
        <v>286</v>
      </c>
      <c r="C55" t="s">
        <v>287</v>
      </c>
      <c r="D55" s="137">
        <v>17.5</v>
      </c>
      <c r="E55" s="137">
        <v>88</v>
      </c>
      <c r="F55">
        <v>6</v>
      </c>
      <c r="I55" s="2" t="s">
        <v>424</v>
      </c>
      <c r="J55" s="4" t="s">
        <v>298</v>
      </c>
      <c r="K55" s="79" t="str">
        <f t="shared" si="0"/>
        <v>Binghamton, Edwin A-Link</v>
      </c>
    </row>
    <row r="56" spans="1:11">
      <c r="A56">
        <v>10102</v>
      </c>
      <c r="B56" t="s">
        <v>286</v>
      </c>
      <c r="C56" t="s">
        <v>287</v>
      </c>
      <c r="D56" s="137">
        <v>17.5</v>
      </c>
      <c r="E56" s="137">
        <v>88</v>
      </c>
      <c r="F56">
        <v>6</v>
      </c>
      <c r="I56" s="2" t="s">
        <v>425</v>
      </c>
      <c r="J56" s="4" t="s">
        <v>426</v>
      </c>
      <c r="K56" s="79" t="str">
        <f t="shared" si="0"/>
        <v>Ithaca</v>
      </c>
    </row>
    <row r="57" spans="1:11">
      <c r="A57">
        <v>10103</v>
      </c>
      <c r="B57" t="s">
        <v>286</v>
      </c>
      <c r="C57" t="s">
        <v>287</v>
      </c>
      <c r="D57" s="137">
        <v>17.5</v>
      </c>
      <c r="E57" s="137">
        <v>88</v>
      </c>
      <c r="F57">
        <v>6</v>
      </c>
      <c r="I57" s="2" t="s">
        <v>427</v>
      </c>
      <c r="J57" s="4" t="s">
        <v>353</v>
      </c>
      <c r="K57" s="79" t="str">
        <f t="shared" si="0"/>
        <v>Kingston (Poughkeepsie DD)</v>
      </c>
    </row>
    <row r="58" spans="1:11">
      <c r="A58">
        <v>10104</v>
      </c>
      <c r="B58" t="s">
        <v>286</v>
      </c>
      <c r="C58" t="s">
        <v>287</v>
      </c>
      <c r="D58" s="137">
        <v>17.5</v>
      </c>
      <c r="E58" s="137">
        <v>88</v>
      </c>
      <c r="F58">
        <v>6</v>
      </c>
      <c r="I58" s="2" t="s">
        <v>428</v>
      </c>
      <c r="J58" s="12" t="s">
        <v>429</v>
      </c>
      <c r="K58" s="79" t="str">
        <f t="shared" si="0"/>
        <v>Elmira, Corning Regional AP</v>
      </c>
    </row>
    <row r="59" spans="1:11">
      <c r="A59">
        <v>10105</v>
      </c>
      <c r="B59" t="s">
        <v>286</v>
      </c>
      <c r="C59" t="s">
        <v>287</v>
      </c>
      <c r="D59" s="137">
        <v>17.5</v>
      </c>
      <c r="E59" s="137">
        <v>88</v>
      </c>
      <c r="F59">
        <v>6</v>
      </c>
      <c r="I59" s="2" t="s">
        <v>430</v>
      </c>
      <c r="J59" s="4" t="s">
        <v>333</v>
      </c>
      <c r="K59" s="79" t="str">
        <f t="shared" si="0"/>
        <v>Glens Falls AP</v>
      </c>
    </row>
    <row r="60" spans="1:11">
      <c r="A60">
        <v>10106</v>
      </c>
      <c r="B60" t="s">
        <v>286</v>
      </c>
      <c r="C60" t="s">
        <v>287</v>
      </c>
      <c r="D60" s="137">
        <v>17.5</v>
      </c>
      <c r="E60" s="137">
        <v>88</v>
      </c>
      <c r="F60">
        <v>6</v>
      </c>
      <c r="I60" s="2" t="s">
        <v>431</v>
      </c>
      <c r="J60" s="4" t="s">
        <v>329</v>
      </c>
      <c r="K60" s="79" t="str">
        <f t="shared" si="0"/>
        <v>Geneva</v>
      </c>
    </row>
    <row r="61" spans="1:11">
      <c r="A61">
        <v>10107</v>
      </c>
      <c r="B61" t="s">
        <v>286</v>
      </c>
      <c r="C61" t="s">
        <v>287</v>
      </c>
      <c r="D61" s="137">
        <v>17.5</v>
      </c>
      <c r="E61" s="137">
        <v>88</v>
      </c>
      <c r="F61">
        <v>6</v>
      </c>
      <c r="I61" s="2" t="s">
        <v>432</v>
      </c>
      <c r="J61" s="4" t="s">
        <v>411</v>
      </c>
      <c r="K61" s="79" t="str">
        <f t="shared" si="0"/>
        <v>White Plains, Westchester Co. AP</v>
      </c>
    </row>
    <row r="62" spans="1:11">
      <c r="A62">
        <v>10108</v>
      </c>
      <c r="B62" t="s">
        <v>286</v>
      </c>
      <c r="C62" t="s">
        <v>287</v>
      </c>
      <c r="D62" s="137">
        <v>17.5</v>
      </c>
      <c r="E62" s="137">
        <v>88</v>
      </c>
      <c r="F62">
        <v>6</v>
      </c>
      <c r="I62" s="2" t="s">
        <v>433</v>
      </c>
      <c r="J62" s="4" t="s">
        <v>349</v>
      </c>
      <c r="K62" s="79" t="str">
        <f t="shared" si="0"/>
        <v>Bafavia</v>
      </c>
    </row>
    <row r="63" spans="1:11" ht="15.75" thickBot="1">
      <c r="A63">
        <v>10109</v>
      </c>
      <c r="B63" t="s">
        <v>286</v>
      </c>
      <c r="C63" t="s">
        <v>287</v>
      </c>
      <c r="D63" s="137">
        <v>17.5</v>
      </c>
      <c r="E63" s="137">
        <v>88</v>
      </c>
      <c r="F63">
        <v>6</v>
      </c>
      <c r="I63" s="5" t="s">
        <v>434</v>
      </c>
      <c r="J63" s="13" t="s">
        <v>417</v>
      </c>
      <c r="K63" s="79" t="str">
        <f t="shared" si="0"/>
        <v>Oswego CO</v>
      </c>
    </row>
    <row r="64" spans="1:11">
      <c r="A64">
        <v>10110</v>
      </c>
      <c r="B64" t="s">
        <v>286</v>
      </c>
      <c r="C64" t="s">
        <v>287</v>
      </c>
      <c r="D64" s="137">
        <v>17.5</v>
      </c>
      <c r="E64" s="137">
        <v>88</v>
      </c>
      <c r="F64">
        <v>6</v>
      </c>
    </row>
    <row r="65" spans="1:6">
      <c r="A65">
        <v>10111</v>
      </c>
      <c r="B65" t="s">
        <v>286</v>
      </c>
      <c r="C65" t="s">
        <v>287</v>
      </c>
      <c r="D65" s="137">
        <v>17.5</v>
      </c>
      <c r="E65" s="137">
        <v>88</v>
      </c>
      <c r="F65">
        <v>6</v>
      </c>
    </row>
    <row r="66" spans="1:6">
      <c r="A66">
        <v>10112</v>
      </c>
      <c r="B66" t="s">
        <v>286</v>
      </c>
      <c r="C66" t="s">
        <v>287</v>
      </c>
      <c r="D66" s="137">
        <v>17.5</v>
      </c>
      <c r="E66" s="137">
        <v>88</v>
      </c>
      <c r="F66">
        <v>6</v>
      </c>
    </row>
    <row r="67" spans="1:6">
      <c r="A67">
        <v>10113</v>
      </c>
      <c r="B67" t="s">
        <v>286</v>
      </c>
      <c r="C67" t="s">
        <v>287</v>
      </c>
      <c r="D67" s="137">
        <v>17.5</v>
      </c>
      <c r="E67" s="137">
        <v>88</v>
      </c>
      <c r="F67">
        <v>6</v>
      </c>
    </row>
    <row r="68" spans="1:6">
      <c r="A68">
        <v>10114</v>
      </c>
      <c r="B68" t="s">
        <v>286</v>
      </c>
      <c r="C68" t="s">
        <v>287</v>
      </c>
      <c r="D68" s="137">
        <v>17.5</v>
      </c>
      <c r="E68" s="137">
        <v>88</v>
      </c>
      <c r="F68">
        <v>6</v>
      </c>
    </row>
    <row r="69" spans="1:6">
      <c r="A69">
        <v>10115</v>
      </c>
      <c r="B69" t="s">
        <v>286</v>
      </c>
      <c r="C69" t="s">
        <v>287</v>
      </c>
      <c r="D69" s="137">
        <v>17.5</v>
      </c>
      <c r="E69" s="137">
        <v>88</v>
      </c>
      <c r="F69">
        <v>6</v>
      </c>
    </row>
    <row r="70" spans="1:6">
      <c r="A70">
        <v>10116</v>
      </c>
      <c r="B70" t="s">
        <v>286</v>
      </c>
      <c r="C70" t="s">
        <v>287</v>
      </c>
      <c r="D70" s="137">
        <v>17.5</v>
      </c>
      <c r="E70" s="137">
        <v>88</v>
      </c>
      <c r="F70">
        <v>6</v>
      </c>
    </row>
    <row r="71" spans="1:6">
      <c r="A71">
        <v>10117</v>
      </c>
      <c r="B71" t="s">
        <v>286</v>
      </c>
      <c r="C71" t="s">
        <v>287</v>
      </c>
      <c r="D71" s="137">
        <v>17.5</v>
      </c>
      <c r="E71" s="137">
        <v>88</v>
      </c>
      <c r="F71">
        <v>6</v>
      </c>
    </row>
    <row r="72" spans="1:6">
      <c r="A72">
        <v>10118</v>
      </c>
      <c r="B72" t="s">
        <v>286</v>
      </c>
      <c r="C72" t="s">
        <v>287</v>
      </c>
      <c r="D72" s="137">
        <v>17.5</v>
      </c>
      <c r="E72" s="137">
        <v>88</v>
      </c>
      <c r="F72">
        <v>6</v>
      </c>
    </row>
    <row r="73" spans="1:6">
      <c r="A73">
        <v>10119</v>
      </c>
      <c r="B73" t="s">
        <v>286</v>
      </c>
      <c r="C73" t="s">
        <v>287</v>
      </c>
      <c r="D73" s="137">
        <v>17.5</v>
      </c>
      <c r="E73" s="137">
        <v>88</v>
      </c>
      <c r="F73">
        <v>6</v>
      </c>
    </row>
    <row r="74" spans="1:6">
      <c r="A74">
        <v>10120</v>
      </c>
      <c r="B74" t="s">
        <v>286</v>
      </c>
      <c r="C74" t="s">
        <v>287</v>
      </c>
      <c r="D74" s="137">
        <v>17.5</v>
      </c>
      <c r="E74" s="137">
        <v>88</v>
      </c>
      <c r="F74">
        <v>6</v>
      </c>
    </row>
    <row r="75" spans="1:6">
      <c r="A75">
        <v>10121</v>
      </c>
      <c r="B75" t="s">
        <v>286</v>
      </c>
      <c r="C75" t="s">
        <v>287</v>
      </c>
      <c r="D75" s="137">
        <v>17.5</v>
      </c>
      <c r="E75" s="137">
        <v>88</v>
      </c>
      <c r="F75">
        <v>6</v>
      </c>
    </row>
    <row r="76" spans="1:6">
      <c r="A76">
        <v>10122</v>
      </c>
      <c r="B76" t="s">
        <v>286</v>
      </c>
      <c r="C76" t="s">
        <v>287</v>
      </c>
      <c r="D76" s="137">
        <v>17.5</v>
      </c>
      <c r="E76" s="137">
        <v>88</v>
      </c>
      <c r="F76">
        <v>6</v>
      </c>
    </row>
    <row r="77" spans="1:6">
      <c r="A77">
        <v>10123</v>
      </c>
      <c r="B77" t="s">
        <v>286</v>
      </c>
      <c r="C77" t="s">
        <v>287</v>
      </c>
      <c r="D77" s="137">
        <v>17.5</v>
      </c>
      <c r="E77" s="137">
        <v>88</v>
      </c>
      <c r="F77">
        <v>6</v>
      </c>
    </row>
    <row r="78" spans="1:6">
      <c r="A78">
        <v>10124</v>
      </c>
      <c r="B78" t="s">
        <v>286</v>
      </c>
      <c r="C78" t="s">
        <v>287</v>
      </c>
      <c r="D78" s="137">
        <v>17.5</v>
      </c>
      <c r="E78" s="137">
        <v>88</v>
      </c>
      <c r="F78">
        <v>6</v>
      </c>
    </row>
    <row r="79" spans="1:6">
      <c r="A79">
        <v>10125</v>
      </c>
      <c r="B79" t="s">
        <v>286</v>
      </c>
      <c r="C79" t="s">
        <v>287</v>
      </c>
      <c r="D79" s="137">
        <v>17.5</v>
      </c>
      <c r="E79" s="137">
        <v>88</v>
      </c>
      <c r="F79">
        <v>6</v>
      </c>
    </row>
    <row r="80" spans="1:6">
      <c r="A80">
        <v>10126</v>
      </c>
      <c r="B80" t="s">
        <v>286</v>
      </c>
      <c r="C80" t="s">
        <v>287</v>
      </c>
      <c r="D80" s="137">
        <v>17.5</v>
      </c>
      <c r="E80" s="137">
        <v>88</v>
      </c>
      <c r="F80">
        <v>6</v>
      </c>
    </row>
    <row r="81" spans="1:6">
      <c r="A81">
        <v>10128</v>
      </c>
      <c r="B81" t="s">
        <v>286</v>
      </c>
      <c r="C81" t="s">
        <v>287</v>
      </c>
      <c r="D81" s="137">
        <v>17.5</v>
      </c>
      <c r="E81" s="137">
        <v>88</v>
      </c>
      <c r="F81">
        <v>6</v>
      </c>
    </row>
    <row r="82" spans="1:6">
      <c r="A82">
        <v>10129</v>
      </c>
      <c r="B82" t="s">
        <v>286</v>
      </c>
      <c r="C82" t="s">
        <v>287</v>
      </c>
      <c r="D82" s="137">
        <v>17.5</v>
      </c>
      <c r="E82" s="137">
        <v>88</v>
      </c>
      <c r="F82">
        <v>6</v>
      </c>
    </row>
    <row r="83" spans="1:6">
      <c r="A83">
        <v>10130</v>
      </c>
      <c r="B83" t="s">
        <v>286</v>
      </c>
      <c r="C83" t="s">
        <v>287</v>
      </c>
      <c r="D83" s="137">
        <v>17.5</v>
      </c>
      <c r="E83" s="137">
        <v>88</v>
      </c>
      <c r="F83">
        <v>6</v>
      </c>
    </row>
    <row r="84" spans="1:6">
      <c r="A84">
        <v>10131</v>
      </c>
      <c r="B84" t="s">
        <v>286</v>
      </c>
      <c r="C84" t="s">
        <v>287</v>
      </c>
      <c r="D84" s="137">
        <v>17.5</v>
      </c>
      <c r="E84" s="137">
        <v>88</v>
      </c>
      <c r="F84">
        <v>6</v>
      </c>
    </row>
    <row r="85" spans="1:6">
      <c r="A85">
        <v>10132</v>
      </c>
      <c r="B85" t="s">
        <v>286</v>
      </c>
      <c r="C85" t="s">
        <v>287</v>
      </c>
      <c r="D85" s="137">
        <v>17.5</v>
      </c>
      <c r="E85" s="137">
        <v>88</v>
      </c>
      <c r="F85">
        <v>6</v>
      </c>
    </row>
    <row r="86" spans="1:6">
      <c r="A86">
        <v>10133</v>
      </c>
      <c r="B86" t="s">
        <v>286</v>
      </c>
      <c r="C86" t="s">
        <v>287</v>
      </c>
      <c r="D86" s="137">
        <v>17.5</v>
      </c>
      <c r="E86" s="137">
        <v>88</v>
      </c>
      <c r="F86">
        <v>6</v>
      </c>
    </row>
    <row r="87" spans="1:6">
      <c r="A87">
        <v>10138</v>
      </c>
      <c r="B87" t="s">
        <v>286</v>
      </c>
      <c r="C87" t="s">
        <v>287</v>
      </c>
      <c r="D87" s="137">
        <v>17.5</v>
      </c>
      <c r="E87" s="137">
        <v>88</v>
      </c>
      <c r="F87">
        <v>6</v>
      </c>
    </row>
    <row r="88" spans="1:6">
      <c r="A88">
        <v>10150</v>
      </c>
      <c r="B88" t="s">
        <v>286</v>
      </c>
      <c r="C88" t="s">
        <v>287</v>
      </c>
      <c r="D88" s="137">
        <v>17.5</v>
      </c>
      <c r="E88" s="137">
        <v>88</v>
      </c>
      <c r="F88">
        <v>6</v>
      </c>
    </row>
    <row r="89" spans="1:6">
      <c r="A89">
        <v>10151</v>
      </c>
      <c r="B89" t="s">
        <v>286</v>
      </c>
      <c r="C89" t="s">
        <v>287</v>
      </c>
      <c r="D89" s="137">
        <v>17.5</v>
      </c>
      <c r="E89" s="137">
        <v>88</v>
      </c>
      <c r="F89">
        <v>6</v>
      </c>
    </row>
    <row r="90" spans="1:6">
      <c r="A90">
        <v>10152</v>
      </c>
      <c r="B90" t="s">
        <v>286</v>
      </c>
      <c r="C90" t="s">
        <v>287</v>
      </c>
      <c r="D90" s="137">
        <v>17.5</v>
      </c>
      <c r="E90" s="137">
        <v>88</v>
      </c>
      <c r="F90">
        <v>6</v>
      </c>
    </row>
    <row r="91" spans="1:6">
      <c r="A91">
        <v>10153</v>
      </c>
      <c r="B91" t="s">
        <v>286</v>
      </c>
      <c r="C91" t="s">
        <v>287</v>
      </c>
      <c r="D91" s="137">
        <v>17.5</v>
      </c>
      <c r="E91" s="137">
        <v>88</v>
      </c>
      <c r="F91">
        <v>6</v>
      </c>
    </row>
    <row r="92" spans="1:6">
      <c r="A92">
        <v>10154</v>
      </c>
      <c r="B92" t="s">
        <v>286</v>
      </c>
      <c r="C92" t="s">
        <v>287</v>
      </c>
      <c r="D92" s="137">
        <v>17.5</v>
      </c>
      <c r="E92" s="137">
        <v>88</v>
      </c>
      <c r="F92">
        <v>6</v>
      </c>
    </row>
    <row r="93" spans="1:6">
      <c r="A93">
        <v>10155</v>
      </c>
      <c r="B93" t="s">
        <v>286</v>
      </c>
      <c r="C93" t="s">
        <v>287</v>
      </c>
      <c r="D93" s="137">
        <v>17.5</v>
      </c>
      <c r="E93" s="137">
        <v>88</v>
      </c>
      <c r="F93">
        <v>6</v>
      </c>
    </row>
    <row r="94" spans="1:6">
      <c r="A94">
        <v>10156</v>
      </c>
      <c r="B94" t="s">
        <v>286</v>
      </c>
      <c r="C94" t="s">
        <v>287</v>
      </c>
      <c r="D94" s="137">
        <v>17.5</v>
      </c>
      <c r="E94" s="137">
        <v>88</v>
      </c>
      <c r="F94">
        <v>6</v>
      </c>
    </row>
    <row r="95" spans="1:6">
      <c r="A95">
        <v>10157</v>
      </c>
      <c r="B95" t="s">
        <v>286</v>
      </c>
      <c r="C95" t="s">
        <v>287</v>
      </c>
      <c r="D95" s="137">
        <v>17.5</v>
      </c>
      <c r="E95" s="137">
        <v>88</v>
      </c>
      <c r="F95">
        <v>6</v>
      </c>
    </row>
    <row r="96" spans="1:6">
      <c r="A96">
        <v>10158</v>
      </c>
      <c r="B96" t="s">
        <v>286</v>
      </c>
      <c r="C96" t="s">
        <v>287</v>
      </c>
      <c r="D96" s="137">
        <v>17.5</v>
      </c>
      <c r="E96" s="137">
        <v>88</v>
      </c>
      <c r="F96">
        <v>6</v>
      </c>
    </row>
    <row r="97" spans="1:6">
      <c r="A97">
        <v>10159</v>
      </c>
      <c r="B97" t="s">
        <v>286</v>
      </c>
      <c r="C97" t="s">
        <v>287</v>
      </c>
      <c r="D97" s="137">
        <v>17.5</v>
      </c>
      <c r="E97" s="137">
        <v>88</v>
      </c>
      <c r="F97">
        <v>6</v>
      </c>
    </row>
    <row r="98" spans="1:6">
      <c r="A98">
        <v>10160</v>
      </c>
      <c r="B98" t="s">
        <v>286</v>
      </c>
      <c r="C98" t="s">
        <v>287</v>
      </c>
      <c r="D98" s="137">
        <v>17.5</v>
      </c>
      <c r="E98" s="137">
        <v>88</v>
      </c>
      <c r="F98">
        <v>6</v>
      </c>
    </row>
    <row r="99" spans="1:6">
      <c r="A99">
        <v>10161</v>
      </c>
      <c r="B99" t="s">
        <v>286</v>
      </c>
      <c r="C99" t="s">
        <v>287</v>
      </c>
      <c r="D99" s="137">
        <v>17.5</v>
      </c>
      <c r="E99" s="137">
        <v>88</v>
      </c>
      <c r="F99">
        <v>6</v>
      </c>
    </row>
    <row r="100" spans="1:6">
      <c r="A100">
        <v>10162</v>
      </c>
      <c r="B100" t="s">
        <v>286</v>
      </c>
      <c r="C100" t="s">
        <v>287</v>
      </c>
      <c r="D100" s="137">
        <v>17.5</v>
      </c>
      <c r="E100" s="137">
        <v>88</v>
      </c>
      <c r="F100">
        <v>6</v>
      </c>
    </row>
    <row r="101" spans="1:6">
      <c r="A101">
        <v>10163</v>
      </c>
      <c r="B101" t="s">
        <v>286</v>
      </c>
      <c r="C101" t="s">
        <v>287</v>
      </c>
      <c r="D101" s="137">
        <v>17.5</v>
      </c>
      <c r="E101" s="137">
        <v>88</v>
      </c>
      <c r="F101">
        <v>6</v>
      </c>
    </row>
    <row r="102" spans="1:6">
      <c r="A102">
        <v>10164</v>
      </c>
      <c r="B102" t="s">
        <v>286</v>
      </c>
      <c r="C102" t="s">
        <v>287</v>
      </c>
      <c r="D102" s="137">
        <v>17.5</v>
      </c>
      <c r="E102" s="137">
        <v>88</v>
      </c>
      <c r="F102">
        <v>6</v>
      </c>
    </row>
    <row r="103" spans="1:6">
      <c r="A103">
        <v>10165</v>
      </c>
      <c r="B103" t="s">
        <v>286</v>
      </c>
      <c r="C103" t="s">
        <v>287</v>
      </c>
      <c r="D103" s="137">
        <v>17.5</v>
      </c>
      <c r="E103" s="137">
        <v>88</v>
      </c>
      <c r="F103">
        <v>6</v>
      </c>
    </row>
    <row r="104" spans="1:6">
      <c r="A104">
        <v>10166</v>
      </c>
      <c r="B104" t="s">
        <v>286</v>
      </c>
      <c r="C104" t="s">
        <v>287</v>
      </c>
      <c r="D104" s="137">
        <v>17.5</v>
      </c>
      <c r="E104" s="137">
        <v>88</v>
      </c>
      <c r="F104">
        <v>6</v>
      </c>
    </row>
    <row r="105" spans="1:6">
      <c r="A105">
        <v>10167</v>
      </c>
      <c r="B105" t="s">
        <v>286</v>
      </c>
      <c r="C105" t="s">
        <v>287</v>
      </c>
      <c r="D105" s="137">
        <v>17.5</v>
      </c>
      <c r="E105" s="137">
        <v>88</v>
      </c>
      <c r="F105">
        <v>6</v>
      </c>
    </row>
    <row r="106" spans="1:6">
      <c r="A106">
        <v>10168</v>
      </c>
      <c r="B106" t="s">
        <v>286</v>
      </c>
      <c r="C106" t="s">
        <v>287</v>
      </c>
      <c r="D106" s="137">
        <v>17.5</v>
      </c>
      <c r="E106" s="137">
        <v>88</v>
      </c>
      <c r="F106">
        <v>6</v>
      </c>
    </row>
    <row r="107" spans="1:6">
      <c r="A107">
        <v>10169</v>
      </c>
      <c r="B107" t="s">
        <v>286</v>
      </c>
      <c r="C107" t="s">
        <v>287</v>
      </c>
      <c r="D107" s="137">
        <v>17.5</v>
      </c>
      <c r="E107" s="137">
        <v>88</v>
      </c>
      <c r="F107">
        <v>6</v>
      </c>
    </row>
    <row r="108" spans="1:6">
      <c r="A108">
        <v>10170</v>
      </c>
      <c r="B108" t="s">
        <v>286</v>
      </c>
      <c r="C108" t="s">
        <v>287</v>
      </c>
      <c r="D108" s="137">
        <v>17.5</v>
      </c>
      <c r="E108" s="137">
        <v>88</v>
      </c>
      <c r="F108">
        <v>6</v>
      </c>
    </row>
    <row r="109" spans="1:6">
      <c r="A109">
        <v>10171</v>
      </c>
      <c r="B109" t="s">
        <v>286</v>
      </c>
      <c r="C109" t="s">
        <v>287</v>
      </c>
      <c r="D109" s="137">
        <v>17.5</v>
      </c>
      <c r="E109" s="137">
        <v>88</v>
      </c>
      <c r="F109">
        <v>6</v>
      </c>
    </row>
    <row r="110" spans="1:6">
      <c r="A110">
        <v>10172</v>
      </c>
      <c r="B110" t="s">
        <v>286</v>
      </c>
      <c r="C110" t="s">
        <v>287</v>
      </c>
      <c r="D110" s="137">
        <v>17.5</v>
      </c>
      <c r="E110" s="137">
        <v>88</v>
      </c>
      <c r="F110">
        <v>6</v>
      </c>
    </row>
    <row r="111" spans="1:6">
      <c r="A111">
        <v>10173</v>
      </c>
      <c r="B111" t="s">
        <v>286</v>
      </c>
      <c r="C111" t="s">
        <v>287</v>
      </c>
      <c r="D111" s="137">
        <v>17.5</v>
      </c>
      <c r="E111" s="137">
        <v>88</v>
      </c>
      <c r="F111">
        <v>6</v>
      </c>
    </row>
    <row r="112" spans="1:6">
      <c r="A112">
        <v>10174</v>
      </c>
      <c r="B112" t="s">
        <v>286</v>
      </c>
      <c r="C112" t="s">
        <v>287</v>
      </c>
      <c r="D112" s="137">
        <v>17.5</v>
      </c>
      <c r="E112" s="137">
        <v>88</v>
      </c>
      <c r="F112">
        <v>6</v>
      </c>
    </row>
    <row r="113" spans="1:6">
      <c r="A113">
        <v>10175</v>
      </c>
      <c r="B113" t="s">
        <v>286</v>
      </c>
      <c r="C113" t="s">
        <v>287</v>
      </c>
      <c r="D113" s="137">
        <v>17.5</v>
      </c>
      <c r="E113" s="137">
        <v>88</v>
      </c>
      <c r="F113">
        <v>6</v>
      </c>
    </row>
    <row r="114" spans="1:6">
      <c r="A114">
        <v>10176</v>
      </c>
      <c r="B114" t="s">
        <v>286</v>
      </c>
      <c r="C114" t="s">
        <v>287</v>
      </c>
      <c r="D114" s="137">
        <v>17.5</v>
      </c>
      <c r="E114" s="137">
        <v>88</v>
      </c>
      <c r="F114">
        <v>6</v>
      </c>
    </row>
    <row r="115" spans="1:6">
      <c r="A115">
        <v>10177</v>
      </c>
      <c r="B115" t="s">
        <v>286</v>
      </c>
      <c r="C115" t="s">
        <v>287</v>
      </c>
      <c r="D115" s="137">
        <v>17.5</v>
      </c>
      <c r="E115" s="137">
        <v>88</v>
      </c>
      <c r="F115">
        <v>6</v>
      </c>
    </row>
    <row r="116" spans="1:6">
      <c r="A116">
        <v>10178</v>
      </c>
      <c r="B116" t="s">
        <v>286</v>
      </c>
      <c r="C116" t="s">
        <v>287</v>
      </c>
      <c r="D116" s="137">
        <v>17.5</v>
      </c>
      <c r="E116" s="137">
        <v>88</v>
      </c>
      <c r="F116">
        <v>6</v>
      </c>
    </row>
    <row r="117" spans="1:6">
      <c r="A117">
        <v>10179</v>
      </c>
      <c r="B117" t="s">
        <v>286</v>
      </c>
      <c r="C117" t="s">
        <v>287</v>
      </c>
      <c r="D117" s="137">
        <v>17.5</v>
      </c>
      <c r="E117" s="137">
        <v>88</v>
      </c>
      <c r="F117">
        <v>6</v>
      </c>
    </row>
    <row r="118" spans="1:6">
      <c r="A118">
        <v>10185</v>
      </c>
      <c r="B118" t="s">
        <v>286</v>
      </c>
      <c r="C118" t="s">
        <v>287</v>
      </c>
      <c r="D118" s="137">
        <v>17.5</v>
      </c>
      <c r="E118" s="137">
        <v>88</v>
      </c>
      <c r="F118">
        <v>6</v>
      </c>
    </row>
    <row r="119" spans="1:6">
      <c r="A119">
        <v>10199</v>
      </c>
      <c r="B119" t="s">
        <v>286</v>
      </c>
      <c r="C119" t="s">
        <v>287</v>
      </c>
      <c r="D119" s="137">
        <v>17.5</v>
      </c>
      <c r="E119" s="137">
        <v>88</v>
      </c>
      <c r="F119">
        <v>6</v>
      </c>
    </row>
    <row r="120" spans="1:6">
      <c r="A120">
        <v>10203</v>
      </c>
      <c r="B120" t="s">
        <v>286</v>
      </c>
      <c r="C120" t="s">
        <v>287</v>
      </c>
      <c r="D120" s="137">
        <v>17.5</v>
      </c>
      <c r="E120" s="137">
        <v>88</v>
      </c>
      <c r="F120">
        <v>6</v>
      </c>
    </row>
    <row r="121" spans="1:6">
      <c r="A121">
        <v>10211</v>
      </c>
      <c r="B121" t="s">
        <v>286</v>
      </c>
      <c r="C121" t="s">
        <v>287</v>
      </c>
      <c r="D121" s="137">
        <v>17.5</v>
      </c>
      <c r="E121" s="137">
        <v>88</v>
      </c>
      <c r="F121">
        <v>6</v>
      </c>
    </row>
    <row r="122" spans="1:6">
      <c r="A122">
        <v>10212</v>
      </c>
      <c r="B122" t="s">
        <v>286</v>
      </c>
      <c r="C122" t="s">
        <v>287</v>
      </c>
      <c r="D122" s="137">
        <v>17.5</v>
      </c>
      <c r="E122" s="137">
        <v>88</v>
      </c>
      <c r="F122">
        <v>6</v>
      </c>
    </row>
    <row r="123" spans="1:6">
      <c r="A123">
        <v>10213</v>
      </c>
      <c r="B123" t="s">
        <v>286</v>
      </c>
      <c r="C123" t="s">
        <v>287</v>
      </c>
      <c r="D123" s="137">
        <v>17.5</v>
      </c>
      <c r="E123" s="137">
        <v>88</v>
      </c>
      <c r="F123">
        <v>6</v>
      </c>
    </row>
    <row r="124" spans="1:6">
      <c r="A124">
        <v>10242</v>
      </c>
      <c r="B124" t="s">
        <v>286</v>
      </c>
      <c r="C124" t="s">
        <v>287</v>
      </c>
      <c r="D124" s="137">
        <v>17.5</v>
      </c>
      <c r="E124" s="137">
        <v>88</v>
      </c>
      <c r="F124">
        <v>6</v>
      </c>
    </row>
    <row r="125" spans="1:6">
      <c r="A125">
        <v>10249</v>
      </c>
      <c r="B125" t="s">
        <v>286</v>
      </c>
      <c r="C125" t="s">
        <v>287</v>
      </c>
      <c r="D125" s="137">
        <v>17.5</v>
      </c>
      <c r="E125" s="137">
        <v>88</v>
      </c>
      <c r="F125">
        <v>6</v>
      </c>
    </row>
    <row r="126" spans="1:6">
      <c r="A126">
        <v>10256</v>
      </c>
      <c r="B126" t="s">
        <v>286</v>
      </c>
      <c r="C126" t="s">
        <v>287</v>
      </c>
      <c r="D126" s="137">
        <v>17.5</v>
      </c>
      <c r="E126" s="137">
        <v>88</v>
      </c>
      <c r="F126">
        <v>6</v>
      </c>
    </row>
    <row r="127" spans="1:6">
      <c r="A127">
        <v>10257</v>
      </c>
      <c r="B127" t="s">
        <v>286</v>
      </c>
      <c r="C127" t="s">
        <v>287</v>
      </c>
      <c r="D127" s="137">
        <v>17.5</v>
      </c>
      <c r="E127" s="137">
        <v>88</v>
      </c>
      <c r="F127">
        <v>6</v>
      </c>
    </row>
    <row r="128" spans="1:6">
      <c r="A128">
        <v>10258</v>
      </c>
      <c r="B128" t="s">
        <v>286</v>
      </c>
      <c r="C128" t="s">
        <v>287</v>
      </c>
      <c r="D128" s="137">
        <v>17.5</v>
      </c>
      <c r="E128" s="137">
        <v>88</v>
      </c>
      <c r="F128">
        <v>6</v>
      </c>
    </row>
    <row r="129" spans="1:6">
      <c r="A129">
        <v>10259</v>
      </c>
      <c r="B129" t="s">
        <v>286</v>
      </c>
      <c r="C129" t="s">
        <v>287</v>
      </c>
      <c r="D129" s="137">
        <v>17.5</v>
      </c>
      <c r="E129" s="137">
        <v>88</v>
      </c>
      <c r="F129">
        <v>6</v>
      </c>
    </row>
    <row r="130" spans="1:6">
      <c r="A130">
        <v>10260</v>
      </c>
      <c r="B130" t="s">
        <v>286</v>
      </c>
      <c r="C130" t="s">
        <v>287</v>
      </c>
      <c r="D130" s="137">
        <v>17.5</v>
      </c>
      <c r="E130" s="137">
        <v>88</v>
      </c>
      <c r="F130">
        <v>6</v>
      </c>
    </row>
    <row r="131" spans="1:6">
      <c r="A131">
        <v>10261</v>
      </c>
      <c r="B131" t="s">
        <v>286</v>
      </c>
      <c r="C131" t="s">
        <v>287</v>
      </c>
      <c r="D131" s="137">
        <v>17.5</v>
      </c>
      <c r="E131" s="137">
        <v>88</v>
      </c>
      <c r="F131">
        <v>6</v>
      </c>
    </row>
    <row r="132" spans="1:6">
      <c r="A132">
        <v>10265</v>
      </c>
      <c r="B132" t="s">
        <v>286</v>
      </c>
      <c r="C132" t="s">
        <v>287</v>
      </c>
      <c r="D132" s="137">
        <v>17.5</v>
      </c>
      <c r="E132" s="137">
        <v>88</v>
      </c>
      <c r="F132">
        <v>6</v>
      </c>
    </row>
    <row r="133" spans="1:6">
      <c r="A133">
        <v>10268</v>
      </c>
      <c r="B133" t="s">
        <v>286</v>
      </c>
      <c r="C133" t="s">
        <v>287</v>
      </c>
      <c r="D133" s="137">
        <v>17.5</v>
      </c>
      <c r="E133" s="137">
        <v>88</v>
      </c>
      <c r="F133">
        <v>6</v>
      </c>
    </row>
    <row r="134" spans="1:6">
      <c r="A134">
        <v>10269</v>
      </c>
      <c r="B134" t="s">
        <v>286</v>
      </c>
      <c r="C134" t="s">
        <v>287</v>
      </c>
      <c r="D134" s="137">
        <v>17.5</v>
      </c>
      <c r="E134" s="137">
        <v>88</v>
      </c>
      <c r="F134">
        <v>6</v>
      </c>
    </row>
    <row r="135" spans="1:6">
      <c r="A135">
        <v>10270</v>
      </c>
      <c r="B135" t="s">
        <v>286</v>
      </c>
      <c r="C135" t="s">
        <v>287</v>
      </c>
      <c r="D135" s="137">
        <v>17.5</v>
      </c>
      <c r="E135" s="137">
        <v>88</v>
      </c>
      <c r="F135">
        <v>6</v>
      </c>
    </row>
    <row r="136" spans="1:6">
      <c r="A136">
        <v>10271</v>
      </c>
      <c r="B136" t="s">
        <v>286</v>
      </c>
      <c r="C136" t="s">
        <v>287</v>
      </c>
      <c r="D136" s="137">
        <v>17.5</v>
      </c>
      <c r="E136" s="137">
        <v>88</v>
      </c>
      <c r="F136">
        <v>6</v>
      </c>
    </row>
    <row r="137" spans="1:6">
      <c r="A137">
        <v>10272</v>
      </c>
      <c r="B137" t="s">
        <v>286</v>
      </c>
      <c r="C137" t="s">
        <v>287</v>
      </c>
      <c r="D137" s="137">
        <v>17.5</v>
      </c>
      <c r="E137" s="137">
        <v>88</v>
      </c>
      <c r="F137">
        <v>6</v>
      </c>
    </row>
    <row r="138" spans="1:6">
      <c r="A138">
        <v>10273</v>
      </c>
      <c r="B138" t="s">
        <v>286</v>
      </c>
      <c r="C138" t="s">
        <v>287</v>
      </c>
      <c r="D138" s="137">
        <v>17.5</v>
      </c>
      <c r="E138" s="137">
        <v>88</v>
      </c>
      <c r="F138">
        <v>6</v>
      </c>
    </row>
    <row r="139" spans="1:6">
      <c r="A139">
        <v>10274</v>
      </c>
      <c r="B139" t="s">
        <v>286</v>
      </c>
      <c r="C139" t="s">
        <v>287</v>
      </c>
      <c r="D139" s="137">
        <v>17.5</v>
      </c>
      <c r="E139" s="137">
        <v>88</v>
      </c>
      <c r="F139">
        <v>6</v>
      </c>
    </row>
    <row r="140" spans="1:6">
      <c r="A140">
        <v>10275</v>
      </c>
      <c r="B140" t="s">
        <v>286</v>
      </c>
      <c r="C140" t="s">
        <v>287</v>
      </c>
      <c r="D140" s="137">
        <v>17.5</v>
      </c>
      <c r="E140" s="137">
        <v>88</v>
      </c>
      <c r="F140">
        <v>6</v>
      </c>
    </row>
    <row r="141" spans="1:6">
      <c r="A141">
        <v>10276</v>
      </c>
      <c r="B141" t="s">
        <v>286</v>
      </c>
      <c r="C141" t="s">
        <v>287</v>
      </c>
      <c r="D141" s="137">
        <v>17.5</v>
      </c>
      <c r="E141" s="137">
        <v>88</v>
      </c>
      <c r="F141">
        <v>6</v>
      </c>
    </row>
    <row r="142" spans="1:6">
      <c r="A142">
        <v>10277</v>
      </c>
      <c r="B142" t="s">
        <v>286</v>
      </c>
      <c r="C142" t="s">
        <v>287</v>
      </c>
      <c r="D142" s="137">
        <v>17.5</v>
      </c>
      <c r="E142" s="137">
        <v>88</v>
      </c>
      <c r="F142">
        <v>6</v>
      </c>
    </row>
    <row r="143" spans="1:6">
      <c r="A143">
        <v>10278</v>
      </c>
      <c r="B143" t="s">
        <v>286</v>
      </c>
      <c r="C143" t="s">
        <v>287</v>
      </c>
      <c r="D143" s="137">
        <v>17.5</v>
      </c>
      <c r="E143" s="137">
        <v>88</v>
      </c>
      <c r="F143">
        <v>6</v>
      </c>
    </row>
    <row r="144" spans="1:6">
      <c r="A144">
        <v>10279</v>
      </c>
      <c r="B144" t="s">
        <v>286</v>
      </c>
      <c r="C144" t="s">
        <v>287</v>
      </c>
      <c r="D144" s="137">
        <v>17.5</v>
      </c>
      <c r="E144" s="137">
        <v>88</v>
      </c>
      <c r="F144">
        <v>6</v>
      </c>
    </row>
    <row r="145" spans="1:6">
      <c r="A145">
        <v>10280</v>
      </c>
      <c r="B145" t="s">
        <v>286</v>
      </c>
      <c r="C145" t="s">
        <v>287</v>
      </c>
      <c r="D145" s="137">
        <v>17.5</v>
      </c>
      <c r="E145" s="137">
        <v>88</v>
      </c>
      <c r="F145">
        <v>6</v>
      </c>
    </row>
    <row r="146" spans="1:6">
      <c r="A146">
        <v>10281</v>
      </c>
      <c r="B146" t="s">
        <v>286</v>
      </c>
      <c r="C146" t="s">
        <v>287</v>
      </c>
      <c r="D146" s="137">
        <v>17.5</v>
      </c>
      <c r="E146" s="137">
        <v>88</v>
      </c>
      <c r="F146">
        <v>6</v>
      </c>
    </row>
    <row r="147" spans="1:6">
      <c r="A147">
        <v>10282</v>
      </c>
      <c r="B147" t="s">
        <v>286</v>
      </c>
      <c r="C147" t="s">
        <v>287</v>
      </c>
      <c r="D147" s="137">
        <v>17.5</v>
      </c>
      <c r="E147" s="137">
        <v>88</v>
      </c>
      <c r="F147">
        <v>6</v>
      </c>
    </row>
    <row r="148" spans="1:6">
      <c r="A148">
        <v>10285</v>
      </c>
      <c r="B148" t="s">
        <v>286</v>
      </c>
      <c r="C148" t="s">
        <v>287</v>
      </c>
      <c r="D148" s="137">
        <v>17.5</v>
      </c>
      <c r="E148" s="137">
        <v>88</v>
      </c>
      <c r="F148">
        <v>6</v>
      </c>
    </row>
    <row r="149" spans="1:6">
      <c r="A149">
        <v>10286</v>
      </c>
      <c r="B149" t="s">
        <v>286</v>
      </c>
      <c r="C149" t="s">
        <v>287</v>
      </c>
      <c r="D149" s="137">
        <v>17.5</v>
      </c>
      <c r="E149" s="137">
        <v>88</v>
      </c>
      <c r="F149">
        <v>6</v>
      </c>
    </row>
    <row r="150" spans="1:6">
      <c r="A150">
        <v>10292</v>
      </c>
      <c r="B150" t="s">
        <v>286</v>
      </c>
      <c r="C150" t="s">
        <v>287</v>
      </c>
      <c r="D150" s="137">
        <v>17.5</v>
      </c>
      <c r="E150" s="137">
        <v>88</v>
      </c>
      <c r="F150">
        <v>6</v>
      </c>
    </row>
    <row r="151" spans="1:6">
      <c r="A151">
        <v>10301</v>
      </c>
      <c r="B151" t="s">
        <v>286</v>
      </c>
      <c r="C151" t="s">
        <v>287</v>
      </c>
      <c r="D151" s="137">
        <v>17.5</v>
      </c>
      <c r="E151" s="137">
        <v>88</v>
      </c>
      <c r="F151">
        <v>6</v>
      </c>
    </row>
    <row r="152" spans="1:6">
      <c r="A152">
        <v>10302</v>
      </c>
      <c r="B152" t="s">
        <v>286</v>
      </c>
      <c r="C152" t="s">
        <v>287</v>
      </c>
      <c r="D152" s="137">
        <v>17.5</v>
      </c>
      <c r="E152" s="137">
        <v>88</v>
      </c>
      <c r="F152">
        <v>6</v>
      </c>
    </row>
    <row r="153" spans="1:6">
      <c r="A153">
        <v>10303</v>
      </c>
      <c r="B153" t="s">
        <v>286</v>
      </c>
      <c r="C153" t="s">
        <v>287</v>
      </c>
      <c r="D153" s="137">
        <v>17.5</v>
      </c>
      <c r="E153" s="137">
        <v>88</v>
      </c>
      <c r="F153">
        <v>6</v>
      </c>
    </row>
    <row r="154" spans="1:6">
      <c r="A154">
        <v>10304</v>
      </c>
      <c r="B154" t="s">
        <v>286</v>
      </c>
      <c r="C154" t="s">
        <v>287</v>
      </c>
      <c r="D154" s="137">
        <v>17.5</v>
      </c>
      <c r="E154" s="137">
        <v>88</v>
      </c>
      <c r="F154">
        <v>6</v>
      </c>
    </row>
    <row r="155" spans="1:6">
      <c r="A155">
        <v>10305</v>
      </c>
      <c r="B155" t="s">
        <v>286</v>
      </c>
      <c r="C155" t="s">
        <v>287</v>
      </c>
      <c r="D155" s="137">
        <v>17.5</v>
      </c>
      <c r="E155" s="137">
        <v>88</v>
      </c>
      <c r="F155">
        <v>6</v>
      </c>
    </row>
    <row r="156" spans="1:6">
      <c r="A156">
        <v>10306</v>
      </c>
      <c r="B156" t="s">
        <v>286</v>
      </c>
      <c r="C156" t="s">
        <v>287</v>
      </c>
      <c r="D156" s="137">
        <v>17.5</v>
      </c>
      <c r="E156" s="137">
        <v>88</v>
      </c>
      <c r="F156">
        <v>6</v>
      </c>
    </row>
    <row r="157" spans="1:6">
      <c r="A157">
        <v>10307</v>
      </c>
      <c r="B157" t="s">
        <v>286</v>
      </c>
      <c r="C157" t="s">
        <v>287</v>
      </c>
      <c r="D157" s="137">
        <v>17.5</v>
      </c>
      <c r="E157" s="137">
        <v>88</v>
      </c>
      <c r="F157">
        <v>6</v>
      </c>
    </row>
    <row r="158" spans="1:6">
      <c r="A158">
        <v>10308</v>
      </c>
      <c r="B158" t="s">
        <v>286</v>
      </c>
      <c r="C158" t="s">
        <v>287</v>
      </c>
      <c r="D158" s="137">
        <v>17.5</v>
      </c>
      <c r="E158" s="137">
        <v>88</v>
      </c>
      <c r="F158">
        <v>6</v>
      </c>
    </row>
    <row r="159" spans="1:6">
      <c r="A159">
        <v>10309</v>
      </c>
      <c r="B159" t="s">
        <v>286</v>
      </c>
      <c r="C159" t="s">
        <v>287</v>
      </c>
      <c r="D159" s="137">
        <v>17.5</v>
      </c>
      <c r="E159" s="137">
        <v>88</v>
      </c>
      <c r="F159">
        <v>6</v>
      </c>
    </row>
    <row r="160" spans="1:6">
      <c r="A160">
        <v>10310</v>
      </c>
      <c r="B160" t="s">
        <v>286</v>
      </c>
      <c r="C160" t="s">
        <v>287</v>
      </c>
      <c r="D160" s="137">
        <v>17.5</v>
      </c>
      <c r="E160" s="137">
        <v>88</v>
      </c>
      <c r="F160">
        <v>6</v>
      </c>
    </row>
    <row r="161" spans="1:6">
      <c r="A161">
        <v>10311</v>
      </c>
      <c r="B161" t="s">
        <v>286</v>
      </c>
      <c r="C161" t="s">
        <v>287</v>
      </c>
      <c r="D161" s="137">
        <v>17.5</v>
      </c>
      <c r="E161" s="137">
        <v>88</v>
      </c>
      <c r="F161">
        <v>6</v>
      </c>
    </row>
    <row r="162" spans="1:6">
      <c r="A162">
        <v>10312</v>
      </c>
      <c r="B162" t="s">
        <v>286</v>
      </c>
      <c r="C162" t="s">
        <v>287</v>
      </c>
      <c r="D162" s="137">
        <v>17.5</v>
      </c>
      <c r="E162" s="137">
        <v>88</v>
      </c>
      <c r="F162">
        <v>6</v>
      </c>
    </row>
    <row r="163" spans="1:6">
      <c r="A163">
        <v>10313</v>
      </c>
      <c r="B163" t="s">
        <v>286</v>
      </c>
      <c r="C163" t="s">
        <v>287</v>
      </c>
      <c r="D163" s="137">
        <v>17.5</v>
      </c>
      <c r="E163" s="137">
        <v>88</v>
      </c>
      <c r="F163">
        <v>6</v>
      </c>
    </row>
    <row r="164" spans="1:6">
      <c r="A164">
        <v>10314</v>
      </c>
      <c r="B164" t="s">
        <v>286</v>
      </c>
      <c r="C164" t="s">
        <v>287</v>
      </c>
      <c r="D164" s="137">
        <v>17.5</v>
      </c>
      <c r="E164" s="137">
        <v>88</v>
      </c>
      <c r="F164">
        <v>6</v>
      </c>
    </row>
    <row r="165" spans="1:6">
      <c r="A165">
        <v>10451</v>
      </c>
      <c r="B165" t="s">
        <v>286</v>
      </c>
      <c r="C165" t="s">
        <v>287</v>
      </c>
      <c r="D165" s="137">
        <v>17.5</v>
      </c>
      <c r="E165" s="137">
        <v>88</v>
      </c>
      <c r="F165">
        <v>6</v>
      </c>
    </row>
    <row r="166" spans="1:6">
      <c r="A166">
        <v>10452</v>
      </c>
      <c r="B166" t="s">
        <v>286</v>
      </c>
      <c r="C166" t="s">
        <v>287</v>
      </c>
      <c r="D166" s="137">
        <v>17.5</v>
      </c>
      <c r="E166" s="137">
        <v>88</v>
      </c>
      <c r="F166">
        <v>6</v>
      </c>
    </row>
    <row r="167" spans="1:6">
      <c r="A167">
        <v>10453</v>
      </c>
      <c r="B167" t="s">
        <v>286</v>
      </c>
      <c r="C167" t="s">
        <v>287</v>
      </c>
      <c r="D167" s="137">
        <v>17.5</v>
      </c>
      <c r="E167" s="137">
        <v>88</v>
      </c>
      <c r="F167">
        <v>6</v>
      </c>
    </row>
    <row r="168" spans="1:6">
      <c r="A168">
        <v>10454</v>
      </c>
      <c r="B168" t="s">
        <v>286</v>
      </c>
      <c r="C168" t="s">
        <v>287</v>
      </c>
      <c r="D168" s="137">
        <v>17.5</v>
      </c>
      <c r="E168" s="137">
        <v>88</v>
      </c>
      <c r="F168">
        <v>6</v>
      </c>
    </row>
    <row r="169" spans="1:6">
      <c r="A169">
        <v>10455</v>
      </c>
      <c r="B169" t="s">
        <v>286</v>
      </c>
      <c r="C169" t="s">
        <v>287</v>
      </c>
      <c r="D169" s="137">
        <v>17.5</v>
      </c>
      <c r="E169" s="137">
        <v>88</v>
      </c>
      <c r="F169">
        <v>6</v>
      </c>
    </row>
    <row r="170" spans="1:6">
      <c r="A170">
        <v>10456</v>
      </c>
      <c r="B170" t="s">
        <v>286</v>
      </c>
      <c r="C170" t="s">
        <v>287</v>
      </c>
      <c r="D170" s="137">
        <v>17.5</v>
      </c>
      <c r="E170" s="137">
        <v>88</v>
      </c>
      <c r="F170">
        <v>6</v>
      </c>
    </row>
    <row r="171" spans="1:6">
      <c r="A171">
        <v>10457</v>
      </c>
      <c r="B171" t="s">
        <v>286</v>
      </c>
      <c r="C171" t="s">
        <v>287</v>
      </c>
      <c r="D171" s="137">
        <v>17.5</v>
      </c>
      <c r="E171" s="137">
        <v>88</v>
      </c>
      <c r="F171">
        <v>6</v>
      </c>
    </row>
    <row r="172" spans="1:6">
      <c r="A172">
        <v>10458</v>
      </c>
      <c r="B172" t="s">
        <v>286</v>
      </c>
      <c r="C172" t="s">
        <v>287</v>
      </c>
      <c r="D172" s="137">
        <v>17.5</v>
      </c>
      <c r="E172" s="137">
        <v>88</v>
      </c>
      <c r="F172">
        <v>6</v>
      </c>
    </row>
    <row r="173" spans="1:6">
      <c r="A173">
        <v>10459</v>
      </c>
      <c r="B173" t="s">
        <v>286</v>
      </c>
      <c r="C173" t="s">
        <v>287</v>
      </c>
      <c r="D173" s="137">
        <v>17.5</v>
      </c>
      <c r="E173" s="137">
        <v>88</v>
      </c>
      <c r="F173">
        <v>6</v>
      </c>
    </row>
    <row r="174" spans="1:6">
      <c r="A174">
        <v>10460</v>
      </c>
      <c r="B174" t="s">
        <v>286</v>
      </c>
      <c r="C174" t="s">
        <v>287</v>
      </c>
      <c r="D174" s="137">
        <v>17.5</v>
      </c>
      <c r="E174" s="137">
        <v>88</v>
      </c>
      <c r="F174">
        <v>6</v>
      </c>
    </row>
    <row r="175" spans="1:6">
      <c r="A175">
        <v>10461</v>
      </c>
      <c r="B175" t="s">
        <v>286</v>
      </c>
      <c r="C175" t="s">
        <v>287</v>
      </c>
      <c r="D175" s="137">
        <v>17.5</v>
      </c>
      <c r="E175" s="137">
        <v>88</v>
      </c>
      <c r="F175">
        <v>6</v>
      </c>
    </row>
    <row r="176" spans="1:6">
      <c r="A176">
        <v>10462</v>
      </c>
      <c r="B176" t="s">
        <v>286</v>
      </c>
      <c r="C176" t="s">
        <v>287</v>
      </c>
      <c r="D176" s="137">
        <v>17.5</v>
      </c>
      <c r="E176" s="137">
        <v>88</v>
      </c>
      <c r="F176">
        <v>6</v>
      </c>
    </row>
    <row r="177" spans="1:6">
      <c r="A177">
        <v>10463</v>
      </c>
      <c r="B177" t="s">
        <v>286</v>
      </c>
      <c r="C177" t="s">
        <v>287</v>
      </c>
      <c r="D177" s="137">
        <v>17.5</v>
      </c>
      <c r="E177" s="137">
        <v>88</v>
      </c>
      <c r="F177">
        <v>6</v>
      </c>
    </row>
    <row r="178" spans="1:6">
      <c r="A178">
        <v>10464</v>
      </c>
      <c r="B178" t="s">
        <v>286</v>
      </c>
      <c r="C178" t="s">
        <v>287</v>
      </c>
      <c r="D178" s="137">
        <v>17.5</v>
      </c>
      <c r="E178" s="137">
        <v>88</v>
      </c>
      <c r="F178">
        <v>6</v>
      </c>
    </row>
    <row r="179" spans="1:6">
      <c r="A179">
        <v>10465</v>
      </c>
      <c r="B179" t="s">
        <v>286</v>
      </c>
      <c r="C179" t="s">
        <v>287</v>
      </c>
      <c r="D179" s="137">
        <v>17.5</v>
      </c>
      <c r="E179" s="137">
        <v>88</v>
      </c>
      <c r="F179">
        <v>6</v>
      </c>
    </row>
    <row r="180" spans="1:6">
      <c r="A180">
        <v>10466</v>
      </c>
      <c r="B180" t="s">
        <v>286</v>
      </c>
      <c r="C180" t="s">
        <v>287</v>
      </c>
      <c r="D180" s="137">
        <v>17.5</v>
      </c>
      <c r="E180" s="137">
        <v>88</v>
      </c>
      <c r="F180">
        <v>6</v>
      </c>
    </row>
    <row r="181" spans="1:6">
      <c r="A181">
        <v>10467</v>
      </c>
      <c r="B181" t="s">
        <v>286</v>
      </c>
      <c r="C181" t="s">
        <v>287</v>
      </c>
      <c r="D181" s="137">
        <v>17.5</v>
      </c>
      <c r="E181" s="137">
        <v>88</v>
      </c>
      <c r="F181">
        <v>6</v>
      </c>
    </row>
    <row r="182" spans="1:6">
      <c r="A182">
        <v>10468</v>
      </c>
      <c r="B182" t="s">
        <v>286</v>
      </c>
      <c r="C182" t="s">
        <v>287</v>
      </c>
      <c r="D182" s="137">
        <v>17.5</v>
      </c>
      <c r="E182" s="137">
        <v>88</v>
      </c>
      <c r="F182">
        <v>6</v>
      </c>
    </row>
    <row r="183" spans="1:6">
      <c r="A183">
        <v>10469</v>
      </c>
      <c r="B183" t="s">
        <v>286</v>
      </c>
      <c r="C183" t="s">
        <v>287</v>
      </c>
      <c r="D183" s="137">
        <v>17.5</v>
      </c>
      <c r="E183" s="137">
        <v>88</v>
      </c>
      <c r="F183">
        <v>6</v>
      </c>
    </row>
    <row r="184" spans="1:6">
      <c r="A184">
        <v>10470</v>
      </c>
      <c r="B184" t="s">
        <v>286</v>
      </c>
      <c r="C184" t="s">
        <v>287</v>
      </c>
      <c r="D184" s="137">
        <v>17.5</v>
      </c>
      <c r="E184" s="137">
        <v>88</v>
      </c>
      <c r="F184">
        <v>6</v>
      </c>
    </row>
    <row r="185" spans="1:6">
      <c r="A185">
        <v>10471</v>
      </c>
      <c r="B185" t="s">
        <v>286</v>
      </c>
      <c r="C185" t="s">
        <v>287</v>
      </c>
      <c r="D185" s="137">
        <v>17.5</v>
      </c>
      <c r="E185" s="137">
        <v>88</v>
      </c>
      <c r="F185">
        <v>6</v>
      </c>
    </row>
    <row r="186" spans="1:6">
      <c r="A186">
        <v>10472</v>
      </c>
      <c r="B186" t="s">
        <v>286</v>
      </c>
      <c r="C186" t="s">
        <v>287</v>
      </c>
      <c r="D186" s="137">
        <v>17.5</v>
      </c>
      <c r="E186" s="137">
        <v>88</v>
      </c>
      <c r="F186">
        <v>6</v>
      </c>
    </row>
    <row r="187" spans="1:6">
      <c r="A187">
        <v>10473</v>
      </c>
      <c r="B187" t="s">
        <v>286</v>
      </c>
      <c r="C187" t="s">
        <v>287</v>
      </c>
      <c r="D187" s="137">
        <v>17.5</v>
      </c>
      <c r="E187" s="137">
        <v>88</v>
      </c>
      <c r="F187">
        <v>6</v>
      </c>
    </row>
    <row r="188" spans="1:6">
      <c r="A188">
        <v>10474</v>
      </c>
      <c r="B188" t="s">
        <v>286</v>
      </c>
      <c r="C188" t="s">
        <v>287</v>
      </c>
      <c r="D188" s="137">
        <v>17.5</v>
      </c>
      <c r="E188" s="137">
        <v>88</v>
      </c>
      <c r="F188">
        <v>6</v>
      </c>
    </row>
    <row r="189" spans="1:6">
      <c r="A189">
        <v>10475</v>
      </c>
      <c r="B189" t="s">
        <v>286</v>
      </c>
      <c r="C189" t="s">
        <v>287</v>
      </c>
      <c r="D189" s="137">
        <v>17.5</v>
      </c>
      <c r="E189" s="137">
        <v>88</v>
      </c>
      <c r="F189">
        <v>6</v>
      </c>
    </row>
    <row r="190" spans="1:6">
      <c r="A190">
        <v>10501</v>
      </c>
      <c r="B190" t="s">
        <v>359</v>
      </c>
      <c r="C190" t="s">
        <v>267</v>
      </c>
      <c r="D190" s="137">
        <v>13.5</v>
      </c>
      <c r="E190" s="137">
        <v>86.4</v>
      </c>
      <c r="F190">
        <v>6</v>
      </c>
    </row>
    <row r="191" spans="1:6">
      <c r="A191">
        <v>10502</v>
      </c>
      <c r="B191" t="s">
        <v>359</v>
      </c>
      <c r="C191" t="s">
        <v>267</v>
      </c>
      <c r="D191" s="137">
        <v>13.5</v>
      </c>
      <c r="E191" s="137">
        <v>86.4</v>
      </c>
      <c r="F191">
        <v>6</v>
      </c>
    </row>
    <row r="192" spans="1:6">
      <c r="A192">
        <v>10503</v>
      </c>
      <c r="B192" t="s">
        <v>359</v>
      </c>
      <c r="C192" t="s">
        <v>267</v>
      </c>
      <c r="D192" s="137">
        <v>13.5</v>
      </c>
      <c r="E192" s="137">
        <v>86.4</v>
      </c>
      <c r="F192">
        <v>6</v>
      </c>
    </row>
    <row r="193" spans="1:6">
      <c r="A193">
        <v>10504</v>
      </c>
      <c r="B193" t="s">
        <v>359</v>
      </c>
      <c r="C193" t="s">
        <v>267</v>
      </c>
      <c r="D193" s="137">
        <v>13.5</v>
      </c>
      <c r="E193" s="137">
        <v>86.4</v>
      </c>
      <c r="F193">
        <v>6</v>
      </c>
    </row>
    <row r="194" spans="1:6">
      <c r="A194">
        <v>10505</v>
      </c>
      <c r="B194" t="s">
        <v>359</v>
      </c>
      <c r="C194" t="s">
        <v>267</v>
      </c>
      <c r="D194" s="137">
        <v>13.5</v>
      </c>
      <c r="E194" s="137">
        <v>86.4</v>
      </c>
      <c r="F194">
        <v>6</v>
      </c>
    </row>
    <row r="195" spans="1:6">
      <c r="A195">
        <v>10506</v>
      </c>
      <c r="B195" t="s">
        <v>359</v>
      </c>
      <c r="C195" t="s">
        <v>267</v>
      </c>
      <c r="D195" s="137">
        <v>13.5</v>
      </c>
      <c r="E195" s="137">
        <v>86.4</v>
      </c>
      <c r="F195">
        <v>6</v>
      </c>
    </row>
    <row r="196" spans="1:6">
      <c r="A196">
        <v>10507</v>
      </c>
      <c r="B196" t="s">
        <v>359</v>
      </c>
      <c r="C196" t="s">
        <v>267</v>
      </c>
      <c r="D196" s="137">
        <v>13.5</v>
      </c>
      <c r="E196" s="137">
        <v>86.4</v>
      </c>
      <c r="F196">
        <v>6</v>
      </c>
    </row>
    <row r="197" spans="1:6">
      <c r="A197">
        <v>10509</v>
      </c>
      <c r="B197" t="s">
        <v>359</v>
      </c>
      <c r="C197" t="s">
        <v>267</v>
      </c>
      <c r="D197" s="137">
        <v>13.5</v>
      </c>
      <c r="E197" s="137">
        <v>86.4</v>
      </c>
      <c r="F197">
        <v>6</v>
      </c>
    </row>
    <row r="198" spans="1:6">
      <c r="A198">
        <v>10510</v>
      </c>
      <c r="B198" t="s">
        <v>359</v>
      </c>
      <c r="C198" t="s">
        <v>267</v>
      </c>
      <c r="D198" s="137">
        <v>13.5</v>
      </c>
      <c r="E198" s="137">
        <v>86.4</v>
      </c>
      <c r="F198">
        <v>6</v>
      </c>
    </row>
    <row r="199" spans="1:6">
      <c r="A199">
        <v>10511</v>
      </c>
      <c r="B199" t="s">
        <v>359</v>
      </c>
      <c r="C199" t="s">
        <v>267</v>
      </c>
      <c r="D199" s="137">
        <v>13.5</v>
      </c>
      <c r="E199" s="137">
        <v>86.4</v>
      </c>
      <c r="F199">
        <v>6</v>
      </c>
    </row>
    <row r="200" spans="1:6">
      <c r="A200">
        <v>10512</v>
      </c>
      <c r="B200" t="s">
        <v>304</v>
      </c>
      <c r="C200" t="s">
        <v>260</v>
      </c>
      <c r="D200" s="137">
        <v>8.4</v>
      </c>
      <c r="E200" s="137">
        <v>88.4</v>
      </c>
      <c r="F200">
        <v>12</v>
      </c>
    </row>
    <row r="201" spans="1:6">
      <c r="A201">
        <v>10514</v>
      </c>
      <c r="B201" t="s">
        <v>359</v>
      </c>
      <c r="C201" t="s">
        <v>267</v>
      </c>
      <c r="D201" s="137">
        <v>13.5</v>
      </c>
      <c r="E201" s="137">
        <v>86.4</v>
      </c>
      <c r="F201">
        <v>6</v>
      </c>
    </row>
    <row r="202" spans="1:6">
      <c r="A202">
        <v>10516</v>
      </c>
      <c r="B202" t="s">
        <v>304</v>
      </c>
      <c r="C202" t="s">
        <v>260</v>
      </c>
      <c r="D202" s="137">
        <v>8.4</v>
      </c>
      <c r="E202" s="137">
        <v>88.4</v>
      </c>
      <c r="F202">
        <v>12</v>
      </c>
    </row>
    <row r="203" spans="1:6">
      <c r="A203">
        <v>10517</v>
      </c>
      <c r="B203" t="s">
        <v>359</v>
      </c>
      <c r="C203" t="s">
        <v>267</v>
      </c>
      <c r="D203" s="137">
        <v>13.5</v>
      </c>
      <c r="E203" s="137">
        <v>86.4</v>
      </c>
      <c r="F203">
        <v>6</v>
      </c>
    </row>
    <row r="204" spans="1:6">
      <c r="A204">
        <v>10518</v>
      </c>
      <c r="B204" t="s">
        <v>359</v>
      </c>
      <c r="C204" t="s">
        <v>267</v>
      </c>
      <c r="D204" s="137">
        <v>13.5</v>
      </c>
      <c r="E204" s="137">
        <v>86.4</v>
      </c>
      <c r="F204">
        <v>6</v>
      </c>
    </row>
    <row r="205" spans="1:6">
      <c r="A205">
        <v>10519</v>
      </c>
      <c r="B205" t="s">
        <v>359</v>
      </c>
      <c r="C205" t="s">
        <v>267</v>
      </c>
      <c r="D205" s="137">
        <v>13.5</v>
      </c>
      <c r="E205" s="137">
        <v>86.4</v>
      </c>
      <c r="F205">
        <v>6</v>
      </c>
    </row>
    <row r="206" spans="1:6">
      <c r="A206">
        <v>10520</v>
      </c>
      <c r="B206" t="s">
        <v>359</v>
      </c>
      <c r="C206" t="s">
        <v>267</v>
      </c>
      <c r="D206" s="137">
        <v>13.5</v>
      </c>
      <c r="E206" s="137">
        <v>86.4</v>
      </c>
      <c r="F206">
        <v>6</v>
      </c>
    </row>
    <row r="207" spans="1:6">
      <c r="A207">
        <v>10521</v>
      </c>
      <c r="B207" t="s">
        <v>359</v>
      </c>
      <c r="C207" t="s">
        <v>267</v>
      </c>
      <c r="D207" s="137">
        <v>13.5</v>
      </c>
      <c r="E207" s="137">
        <v>86.4</v>
      </c>
      <c r="F207">
        <v>6</v>
      </c>
    </row>
    <row r="208" spans="1:6">
      <c r="A208">
        <v>10522</v>
      </c>
      <c r="B208" t="s">
        <v>359</v>
      </c>
      <c r="C208" t="s">
        <v>267</v>
      </c>
      <c r="D208" s="137">
        <v>13.5</v>
      </c>
      <c r="E208" s="137">
        <v>86.4</v>
      </c>
      <c r="F208">
        <v>6</v>
      </c>
    </row>
    <row r="209" spans="1:6">
      <c r="A209">
        <v>10523</v>
      </c>
      <c r="B209" t="s">
        <v>359</v>
      </c>
      <c r="C209" t="s">
        <v>267</v>
      </c>
      <c r="D209" s="137">
        <v>13.5</v>
      </c>
      <c r="E209" s="137">
        <v>86.4</v>
      </c>
      <c r="F209">
        <v>6</v>
      </c>
    </row>
    <row r="210" spans="1:6">
      <c r="A210">
        <v>10524</v>
      </c>
      <c r="B210" t="s">
        <v>304</v>
      </c>
      <c r="C210" t="s">
        <v>260</v>
      </c>
      <c r="D210" s="137">
        <v>8.4</v>
      </c>
      <c r="E210" s="137">
        <v>88.4</v>
      </c>
      <c r="F210">
        <v>12</v>
      </c>
    </row>
    <row r="211" spans="1:6">
      <c r="A211">
        <v>10526</v>
      </c>
      <c r="B211" t="s">
        <v>359</v>
      </c>
      <c r="C211" t="s">
        <v>267</v>
      </c>
      <c r="D211" s="137">
        <v>13.5</v>
      </c>
      <c r="E211" s="137">
        <v>86.4</v>
      </c>
      <c r="F211">
        <v>6</v>
      </c>
    </row>
    <row r="212" spans="1:6">
      <c r="A212">
        <v>10527</v>
      </c>
      <c r="B212" t="s">
        <v>359</v>
      </c>
      <c r="C212" t="s">
        <v>267</v>
      </c>
      <c r="D212" s="137">
        <v>13.5</v>
      </c>
      <c r="E212" s="137">
        <v>86.4</v>
      </c>
      <c r="F212">
        <v>6</v>
      </c>
    </row>
    <row r="213" spans="1:6">
      <c r="A213">
        <v>10528</v>
      </c>
      <c r="B213" t="s">
        <v>359</v>
      </c>
      <c r="C213" t="s">
        <v>267</v>
      </c>
      <c r="D213" s="137">
        <v>13.5</v>
      </c>
      <c r="E213" s="137">
        <v>86.4</v>
      </c>
      <c r="F213">
        <v>6</v>
      </c>
    </row>
    <row r="214" spans="1:6">
      <c r="A214">
        <v>10530</v>
      </c>
      <c r="B214" t="s">
        <v>359</v>
      </c>
      <c r="C214" t="s">
        <v>267</v>
      </c>
      <c r="D214" s="137">
        <v>13.5</v>
      </c>
      <c r="E214" s="137">
        <v>86.4</v>
      </c>
      <c r="F214">
        <v>6</v>
      </c>
    </row>
    <row r="215" spans="1:6">
      <c r="A215">
        <v>10532</v>
      </c>
      <c r="B215" t="s">
        <v>359</v>
      </c>
      <c r="C215" t="s">
        <v>267</v>
      </c>
      <c r="D215" s="137">
        <v>13.5</v>
      </c>
      <c r="E215" s="137">
        <v>86.4</v>
      </c>
      <c r="F215">
        <v>6</v>
      </c>
    </row>
    <row r="216" spans="1:6">
      <c r="A216">
        <v>10533</v>
      </c>
      <c r="B216" t="s">
        <v>359</v>
      </c>
      <c r="C216" t="s">
        <v>267</v>
      </c>
      <c r="D216" s="137">
        <v>13.5</v>
      </c>
      <c r="E216" s="137">
        <v>86.4</v>
      </c>
      <c r="F216">
        <v>6</v>
      </c>
    </row>
    <row r="217" spans="1:6">
      <c r="A217">
        <v>10535</v>
      </c>
      <c r="B217" t="s">
        <v>359</v>
      </c>
      <c r="C217" t="s">
        <v>267</v>
      </c>
      <c r="D217" s="137">
        <v>13.5</v>
      </c>
      <c r="E217" s="137">
        <v>86.4</v>
      </c>
      <c r="F217">
        <v>6</v>
      </c>
    </row>
    <row r="218" spans="1:6">
      <c r="A218">
        <v>10536</v>
      </c>
      <c r="B218" t="s">
        <v>359</v>
      </c>
      <c r="C218" t="s">
        <v>267</v>
      </c>
      <c r="D218" s="137">
        <v>13.5</v>
      </c>
      <c r="E218" s="137">
        <v>86.4</v>
      </c>
      <c r="F218">
        <v>6</v>
      </c>
    </row>
    <row r="219" spans="1:6">
      <c r="A219">
        <v>10537</v>
      </c>
      <c r="B219" t="s">
        <v>359</v>
      </c>
      <c r="C219" t="s">
        <v>267</v>
      </c>
      <c r="D219" s="137">
        <v>13.5</v>
      </c>
      <c r="E219" s="137">
        <v>86.4</v>
      </c>
      <c r="F219">
        <v>6</v>
      </c>
    </row>
    <row r="220" spans="1:6">
      <c r="A220">
        <v>10538</v>
      </c>
      <c r="B220" t="s">
        <v>359</v>
      </c>
      <c r="C220" t="s">
        <v>267</v>
      </c>
      <c r="D220" s="137">
        <v>13.5</v>
      </c>
      <c r="E220" s="137">
        <v>86.4</v>
      </c>
      <c r="F220">
        <v>6</v>
      </c>
    </row>
    <row r="221" spans="1:6">
      <c r="A221">
        <v>10540</v>
      </c>
      <c r="B221" t="s">
        <v>359</v>
      </c>
      <c r="C221" t="s">
        <v>267</v>
      </c>
      <c r="D221" s="137">
        <v>13.5</v>
      </c>
      <c r="E221" s="137">
        <v>86.4</v>
      </c>
      <c r="F221">
        <v>6</v>
      </c>
    </row>
    <row r="222" spans="1:6">
      <c r="A222">
        <v>10541</v>
      </c>
      <c r="B222" t="s">
        <v>359</v>
      </c>
      <c r="C222" t="s">
        <v>267</v>
      </c>
      <c r="D222" s="137">
        <v>13.5</v>
      </c>
      <c r="E222" s="137">
        <v>86.4</v>
      </c>
      <c r="F222">
        <v>6</v>
      </c>
    </row>
    <row r="223" spans="1:6">
      <c r="A223">
        <v>10542</v>
      </c>
      <c r="B223" t="s">
        <v>359</v>
      </c>
      <c r="C223" t="s">
        <v>267</v>
      </c>
      <c r="D223" s="137">
        <v>13.5</v>
      </c>
      <c r="E223" s="137">
        <v>86.4</v>
      </c>
      <c r="F223">
        <v>6</v>
      </c>
    </row>
    <row r="224" spans="1:6">
      <c r="A224">
        <v>10543</v>
      </c>
      <c r="B224" t="s">
        <v>359</v>
      </c>
      <c r="C224" t="s">
        <v>267</v>
      </c>
      <c r="D224" s="137">
        <v>13.5</v>
      </c>
      <c r="E224" s="137">
        <v>86.4</v>
      </c>
      <c r="F224">
        <v>6</v>
      </c>
    </row>
    <row r="225" spans="1:6">
      <c r="A225">
        <v>10545</v>
      </c>
      <c r="B225" t="s">
        <v>359</v>
      </c>
      <c r="C225" t="s">
        <v>267</v>
      </c>
      <c r="D225" s="137">
        <v>13.5</v>
      </c>
      <c r="E225" s="137">
        <v>86.4</v>
      </c>
      <c r="F225">
        <v>6</v>
      </c>
    </row>
    <row r="226" spans="1:6">
      <c r="A226">
        <v>10546</v>
      </c>
      <c r="B226" t="s">
        <v>359</v>
      </c>
      <c r="C226" t="s">
        <v>267</v>
      </c>
      <c r="D226" s="137">
        <v>13.5</v>
      </c>
      <c r="E226" s="137">
        <v>86.4</v>
      </c>
      <c r="F226">
        <v>6</v>
      </c>
    </row>
    <row r="227" spans="1:6">
      <c r="A227">
        <v>10547</v>
      </c>
      <c r="B227" t="s">
        <v>359</v>
      </c>
      <c r="C227" t="s">
        <v>267</v>
      </c>
      <c r="D227" s="137">
        <v>13.5</v>
      </c>
      <c r="E227" s="137">
        <v>86.4</v>
      </c>
      <c r="F227">
        <v>6</v>
      </c>
    </row>
    <row r="228" spans="1:6">
      <c r="A228">
        <v>10548</v>
      </c>
      <c r="B228" t="s">
        <v>359</v>
      </c>
      <c r="C228" t="s">
        <v>267</v>
      </c>
      <c r="D228" s="137">
        <v>13.5</v>
      </c>
      <c r="E228" s="137">
        <v>86.4</v>
      </c>
      <c r="F228">
        <v>6</v>
      </c>
    </row>
    <row r="229" spans="1:6">
      <c r="A229">
        <v>10549</v>
      </c>
      <c r="B229" t="s">
        <v>359</v>
      </c>
      <c r="C229" t="s">
        <v>267</v>
      </c>
      <c r="D229" s="137">
        <v>13.5</v>
      </c>
      <c r="E229" s="137">
        <v>86.4</v>
      </c>
      <c r="F229">
        <v>6</v>
      </c>
    </row>
    <row r="230" spans="1:6">
      <c r="A230">
        <v>10550</v>
      </c>
      <c r="B230" t="s">
        <v>359</v>
      </c>
      <c r="C230" t="s">
        <v>267</v>
      </c>
      <c r="D230" s="137">
        <v>13.5</v>
      </c>
      <c r="E230" s="137">
        <v>86.4</v>
      </c>
      <c r="F230">
        <v>6</v>
      </c>
    </row>
    <row r="231" spans="1:6">
      <c r="A231">
        <v>10551</v>
      </c>
      <c r="B231" t="s">
        <v>359</v>
      </c>
      <c r="C231" t="s">
        <v>267</v>
      </c>
      <c r="D231" s="137">
        <v>13.5</v>
      </c>
      <c r="E231" s="137">
        <v>86.4</v>
      </c>
      <c r="F231">
        <v>6</v>
      </c>
    </row>
    <row r="232" spans="1:6">
      <c r="A232">
        <v>10552</v>
      </c>
      <c r="B232" t="s">
        <v>359</v>
      </c>
      <c r="C232" t="s">
        <v>267</v>
      </c>
      <c r="D232" s="137">
        <v>13.5</v>
      </c>
      <c r="E232" s="137">
        <v>86.4</v>
      </c>
      <c r="F232">
        <v>6</v>
      </c>
    </row>
    <row r="233" spans="1:6">
      <c r="A233">
        <v>10553</v>
      </c>
      <c r="B233" t="s">
        <v>359</v>
      </c>
      <c r="C233" t="s">
        <v>267</v>
      </c>
      <c r="D233" s="137">
        <v>13.5</v>
      </c>
      <c r="E233" s="137">
        <v>86.4</v>
      </c>
      <c r="F233">
        <v>6</v>
      </c>
    </row>
    <row r="234" spans="1:6">
      <c r="A234">
        <v>10560</v>
      </c>
      <c r="B234" t="s">
        <v>359</v>
      </c>
      <c r="C234" t="s">
        <v>267</v>
      </c>
      <c r="D234" s="137">
        <v>13.5</v>
      </c>
      <c r="E234" s="137">
        <v>86.4</v>
      </c>
      <c r="F234">
        <v>6</v>
      </c>
    </row>
    <row r="235" spans="1:6">
      <c r="A235">
        <v>10562</v>
      </c>
      <c r="B235" t="s">
        <v>359</v>
      </c>
      <c r="C235" t="s">
        <v>267</v>
      </c>
      <c r="D235" s="137">
        <v>13.5</v>
      </c>
      <c r="E235" s="137">
        <v>86.4</v>
      </c>
      <c r="F235">
        <v>6</v>
      </c>
    </row>
    <row r="236" spans="1:6">
      <c r="A236">
        <v>10566</v>
      </c>
      <c r="B236" t="s">
        <v>359</v>
      </c>
      <c r="C236" t="s">
        <v>267</v>
      </c>
      <c r="D236" s="137">
        <v>13.5</v>
      </c>
      <c r="E236" s="137">
        <v>86.4</v>
      </c>
      <c r="F236">
        <v>6</v>
      </c>
    </row>
    <row r="237" spans="1:6">
      <c r="A237">
        <v>10567</v>
      </c>
      <c r="B237" t="s">
        <v>359</v>
      </c>
      <c r="C237" t="s">
        <v>267</v>
      </c>
      <c r="D237" s="137">
        <v>13.5</v>
      </c>
      <c r="E237" s="137">
        <v>86.4</v>
      </c>
      <c r="F237">
        <v>6</v>
      </c>
    </row>
    <row r="238" spans="1:6">
      <c r="A238">
        <v>10570</v>
      </c>
      <c r="B238" t="s">
        <v>359</v>
      </c>
      <c r="C238" t="s">
        <v>267</v>
      </c>
      <c r="D238" s="137">
        <v>13.5</v>
      </c>
      <c r="E238" s="137">
        <v>86.4</v>
      </c>
      <c r="F238">
        <v>6</v>
      </c>
    </row>
    <row r="239" spans="1:6">
      <c r="A239">
        <v>10573</v>
      </c>
      <c r="B239" t="s">
        <v>359</v>
      </c>
      <c r="C239" t="s">
        <v>267</v>
      </c>
      <c r="D239" s="137">
        <v>13.5</v>
      </c>
      <c r="E239" s="137">
        <v>86.4</v>
      </c>
      <c r="F239">
        <v>6</v>
      </c>
    </row>
    <row r="240" spans="1:6">
      <c r="A240">
        <v>10576</v>
      </c>
      <c r="B240" t="s">
        <v>359</v>
      </c>
      <c r="C240" t="s">
        <v>267</v>
      </c>
      <c r="D240" s="137">
        <v>13.5</v>
      </c>
      <c r="E240" s="137">
        <v>86.4</v>
      </c>
      <c r="F240">
        <v>6</v>
      </c>
    </row>
    <row r="241" spans="1:6">
      <c r="A241">
        <v>10577</v>
      </c>
      <c r="B241" t="s">
        <v>359</v>
      </c>
      <c r="C241" t="s">
        <v>267</v>
      </c>
      <c r="D241" s="137">
        <v>13.5</v>
      </c>
      <c r="E241" s="137">
        <v>86.4</v>
      </c>
      <c r="F241">
        <v>6</v>
      </c>
    </row>
    <row r="242" spans="1:6">
      <c r="A242">
        <v>10578</v>
      </c>
      <c r="B242" t="s">
        <v>359</v>
      </c>
      <c r="C242" t="s">
        <v>267</v>
      </c>
      <c r="D242" s="137">
        <v>13.5</v>
      </c>
      <c r="E242" s="137">
        <v>86.4</v>
      </c>
      <c r="F242">
        <v>6</v>
      </c>
    </row>
    <row r="243" spans="1:6">
      <c r="A243">
        <v>10579</v>
      </c>
      <c r="B243" t="s">
        <v>304</v>
      </c>
      <c r="C243" t="s">
        <v>260</v>
      </c>
      <c r="D243" s="137">
        <v>8.4</v>
      </c>
      <c r="E243" s="137">
        <v>88.4</v>
      </c>
      <c r="F243">
        <v>12</v>
      </c>
    </row>
    <row r="244" spans="1:6">
      <c r="A244">
        <v>10580</v>
      </c>
      <c r="B244" t="s">
        <v>359</v>
      </c>
      <c r="C244" t="s">
        <v>267</v>
      </c>
      <c r="D244" s="137">
        <v>13.5</v>
      </c>
      <c r="E244" s="137">
        <v>86.4</v>
      </c>
      <c r="F244">
        <v>6</v>
      </c>
    </row>
    <row r="245" spans="1:6">
      <c r="A245">
        <v>10583</v>
      </c>
      <c r="B245" t="s">
        <v>359</v>
      </c>
      <c r="C245" t="s">
        <v>267</v>
      </c>
      <c r="D245" s="137">
        <v>13.5</v>
      </c>
      <c r="E245" s="137">
        <v>86.4</v>
      </c>
      <c r="F245">
        <v>6</v>
      </c>
    </row>
    <row r="246" spans="1:6">
      <c r="A246">
        <v>10587</v>
      </c>
      <c r="B246" t="s">
        <v>359</v>
      </c>
      <c r="C246" t="s">
        <v>267</v>
      </c>
      <c r="D246" s="137">
        <v>13.5</v>
      </c>
      <c r="E246" s="137">
        <v>86.4</v>
      </c>
      <c r="F246">
        <v>6</v>
      </c>
    </row>
    <row r="247" spans="1:6">
      <c r="A247">
        <v>10588</v>
      </c>
      <c r="B247" t="s">
        <v>359</v>
      </c>
      <c r="C247" t="s">
        <v>267</v>
      </c>
      <c r="D247" s="137">
        <v>13.5</v>
      </c>
      <c r="E247" s="137">
        <v>86.4</v>
      </c>
      <c r="F247">
        <v>6</v>
      </c>
    </row>
    <row r="248" spans="1:6">
      <c r="A248">
        <v>10589</v>
      </c>
      <c r="B248" t="s">
        <v>359</v>
      </c>
      <c r="C248" t="s">
        <v>267</v>
      </c>
      <c r="D248" s="137">
        <v>13.5</v>
      </c>
      <c r="E248" s="137">
        <v>86.4</v>
      </c>
      <c r="F248">
        <v>6</v>
      </c>
    </row>
    <row r="249" spans="1:6">
      <c r="A249">
        <v>10590</v>
      </c>
      <c r="B249" t="s">
        <v>359</v>
      </c>
      <c r="C249" t="s">
        <v>267</v>
      </c>
      <c r="D249" s="137">
        <v>13.5</v>
      </c>
      <c r="E249" s="137">
        <v>86.4</v>
      </c>
      <c r="F249">
        <v>6</v>
      </c>
    </row>
    <row r="250" spans="1:6">
      <c r="A250">
        <v>10591</v>
      </c>
      <c r="B250" t="s">
        <v>359</v>
      </c>
      <c r="C250" t="s">
        <v>267</v>
      </c>
      <c r="D250" s="137">
        <v>13.5</v>
      </c>
      <c r="E250" s="137">
        <v>86.4</v>
      </c>
      <c r="F250">
        <v>6</v>
      </c>
    </row>
    <row r="251" spans="1:6">
      <c r="A251">
        <v>10594</v>
      </c>
      <c r="B251" t="s">
        <v>359</v>
      </c>
      <c r="C251" t="s">
        <v>267</v>
      </c>
      <c r="D251" s="137">
        <v>13.5</v>
      </c>
      <c r="E251" s="137">
        <v>86.4</v>
      </c>
      <c r="F251">
        <v>6</v>
      </c>
    </row>
    <row r="252" spans="1:6">
      <c r="A252">
        <v>10595</v>
      </c>
      <c r="B252" t="s">
        <v>359</v>
      </c>
      <c r="C252" t="s">
        <v>267</v>
      </c>
      <c r="D252" s="137">
        <v>13.5</v>
      </c>
      <c r="E252" s="137">
        <v>86.4</v>
      </c>
      <c r="F252">
        <v>6</v>
      </c>
    </row>
    <row r="253" spans="1:6">
      <c r="A253">
        <v>10596</v>
      </c>
      <c r="B253" t="s">
        <v>359</v>
      </c>
      <c r="C253" t="s">
        <v>267</v>
      </c>
      <c r="D253" s="137">
        <v>13.5</v>
      </c>
      <c r="E253" s="137">
        <v>86.4</v>
      </c>
      <c r="F253">
        <v>6</v>
      </c>
    </row>
    <row r="254" spans="1:6">
      <c r="A254">
        <v>10597</v>
      </c>
      <c r="B254" t="s">
        <v>359</v>
      </c>
      <c r="C254" t="s">
        <v>267</v>
      </c>
      <c r="D254" s="137">
        <v>13.5</v>
      </c>
      <c r="E254" s="137">
        <v>86.4</v>
      </c>
      <c r="F254">
        <v>6</v>
      </c>
    </row>
    <row r="255" spans="1:6">
      <c r="A255">
        <v>10598</v>
      </c>
      <c r="B255" t="s">
        <v>359</v>
      </c>
      <c r="C255" t="s">
        <v>267</v>
      </c>
      <c r="D255" s="137">
        <v>13.5</v>
      </c>
      <c r="E255" s="137">
        <v>86.4</v>
      </c>
      <c r="F255">
        <v>6</v>
      </c>
    </row>
    <row r="256" spans="1:6">
      <c r="A256">
        <v>10601</v>
      </c>
      <c r="B256" t="s">
        <v>359</v>
      </c>
      <c r="C256" t="s">
        <v>267</v>
      </c>
      <c r="D256" s="137">
        <v>13.5</v>
      </c>
      <c r="E256" s="137">
        <v>86.4</v>
      </c>
      <c r="F256">
        <v>6</v>
      </c>
    </row>
    <row r="257" spans="1:6">
      <c r="A257">
        <v>10602</v>
      </c>
      <c r="B257" t="s">
        <v>359</v>
      </c>
      <c r="C257" t="s">
        <v>267</v>
      </c>
      <c r="D257" s="137">
        <v>13.5</v>
      </c>
      <c r="E257" s="137">
        <v>86.4</v>
      </c>
      <c r="F257">
        <v>6</v>
      </c>
    </row>
    <row r="258" spans="1:6">
      <c r="A258">
        <v>10603</v>
      </c>
      <c r="B258" t="s">
        <v>359</v>
      </c>
      <c r="C258" t="s">
        <v>267</v>
      </c>
      <c r="D258" s="137">
        <v>13.5</v>
      </c>
      <c r="E258" s="137">
        <v>86.4</v>
      </c>
      <c r="F258">
        <v>6</v>
      </c>
    </row>
    <row r="259" spans="1:6">
      <c r="A259">
        <v>10604</v>
      </c>
      <c r="B259" t="s">
        <v>359</v>
      </c>
      <c r="C259" t="s">
        <v>267</v>
      </c>
      <c r="D259" s="137">
        <v>13.5</v>
      </c>
      <c r="E259" s="137">
        <v>86.4</v>
      </c>
      <c r="F259">
        <v>6</v>
      </c>
    </row>
    <row r="260" spans="1:6">
      <c r="A260">
        <v>10605</v>
      </c>
      <c r="B260" t="s">
        <v>359</v>
      </c>
      <c r="C260" t="s">
        <v>267</v>
      </c>
      <c r="D260" s="137">
        <v>13.5</v>
      </c>
      <c r="E260" s="137">
        <v>86.4</v>
      </c>
      <c r="F260">
        <v>6</v>
      </c>
    </row>
    <row r="261" spans="1:6">
      <c r="A261">
        <v>10606</v>
      </c>
      <c r="B261" t="s">
        <v>359</v>
      </c>
      <c r="C261" t="s">
        <v>267</v>
      </c>
      <c r="D261" s="137">
        <v>13.5</v>
      </c>
      <c r="E261" s="137">
        <v>86.4</v>
      </c>
      <c r="F261">
        <v>6</v>
      </c>
    </row>
    <row r="262" spans="1:6">
      <c r="A262">
        <v>10607</v>
      </c>
      <c r="B262" t="s">
        <v>359</v>
      </c>
      <c r="C262" t="s">
        <v>267</v>
      </c>
      <c r="D262" s="137">
        <v>13.5</v>
      </c>
      <c r="E262" s="137">
        <v>86.4</v>
      </c>
      <c r="F262">
        <v>6</v>
      </c>
    </row>
    <row r="263" spans="1:6">
      <c r="A263">
        <v>10610</v>
      </c>
      <c r="B263" t="s">
        <v>359</v>
      </c>
      <c r="C263" t="s">
        <v>267</v>
      </c>
      <c r="D263" s="137">
        <v>13.5</v>
      </c>
      <c r="E263" s="137">
        <v>86.4</v>
      </c>
      <c r="F263">
        <v>6</v>
      </c>
    </row>
    <row r="264" spans="1:6">
      <c r="A264">
        <v>10701</v>
      </c>
      <c r="B264" t="s">
        <v>359</v>
      </c>
      <c r="C264" t="s">
        <v>267</v>
      </c>
      <c r="D264" s="137">
        <v>13.5</v>
      </c>
      <c r="E264" s="137">
        <v>86.4</v>
      </c>
      <c r="F264">
        <v>6</v>
      </c>
    </row>
    <row r="265" spans="1:6">
      <c r="A265">
        <v>10702</v>
      </c>
      <c r="B265" t="s">
        <v>286</v>
      </c>
      <c r="C265" t="s">
        <v>287</v>
      </c>
      <c r="D265" s="137">
        <v>17.5</v>
      </c>
      <c r="E265" s="137">
        <v>88</v>
      </c>
      <c r="F265">
        <v>6</v>
      </c>
    </row>
    <row r="266" spans="1:6">
      <c r="A266">
        <v>10703</v>
      </c>
      <c r="B266" t="s">
        <v>359</v>
      </c>
      <c r="C266" t="s">
        <v>267</v>
      </c>
      <c r="D266" s="137">
        <v>13.5</v>
      </c>
      <c r="E266" s="137">
        <v>86.4</v>
      </c>
      <c r="F266">
        <v>6</v>
      </c>
    </row>
    <row r="267" spans="1:6">
      <c r="A267">
        <v>10704</v>
      </c>
      <c r="B267" t="s">
        <v>359</v>
      </c>
      <c r="C267" t="s">
        <v>267</v>
      </c>
      <c r="D267" s="137">
        <v>13.5</v>
      </c>
      <c r="E267" s="137">
        <v>86.4</v>
      </c>
      <c r="F267">
        <v>6</v>
      </c>
    </row>
    <row r="268" spans="1:6">
      <c r="A268">
        <v>10705</v>
      </c>
      <c r="B268" t="s">
        <v>286</v>
      </c>
      <c r="C268" t="s">
        <v>287</v>
      </c>
      <c r="D268" s="137">
        <v>17.5</v>
      </c>
      <c r="E268" s="137">
        <v>88</v>
      </c>
      <c r="F268">
        <v>6</v>
      </c>
    </row>
    <row r="269" spans="1:6">
      <c r="A269">
        <v>10706</v>
      </c>
      <c r="B269" t="s">
        <v>359</v>
      </c>
      <c r="C269" t="s">
        <v>267</v>
      </c>
      <c r="D269" s="137">
        <v>13.5</v>
      </c>
      <c r="E269" s="137">
        <v>86.4</v>
      </c>
      <c r="F269">
        <v>6</v>
      </c>
    </row>
    <row r="270" spans="1:6">
      <c r="A270">
        <v>10707</v>
      </c>
      <c r="B270" t="s">
        <v>359</v>
      </c>
      <c r="C270" t="s">
        <v>267</v>
      </c>
      <c r="D270" s="137">
        <v>13.5</v>
      </c>
      <c r="E270" s="137">
        <v>86.4</v>
      </c>
      <c r="F270">
        <v>6</v>
      </c>
    </row>
    <row r="271" spans="1:6">
      <c r="A271">
        <v>10708</v>
      </c>
      <c r="B271" t="s">
        <v>359</v>
      </c>
      <c r="C271" t="s">
        <v>267</v>
      </c>
      <c r="D271" s="137">
        <v>13.5</v>
      </c>
      <c r="E271" s="137">
        <v>86.4</v>
      </c>
      <c r="F271">
        <v>6</v>
      </c>
    </row>
    <row r="272" spans="1:6">
      <c r="A272">
        <v>10709</v>
      </c>
      <c r="B272" t="s">
        <v>359</v>
      </c>
      <c r="C272" t="s">
        <v>267</v>
      </c>
      <c r="D272" s="137">
        <v>13.5</v>
      </c>
      <c r="E272" s="137">
        <v>86.4</v>
      </c>
      <c r="F272">
        <v>6</v>
      </c>
    </row>
    <row r="273" spans="1:6">
      <c r="A273">
        <v>10710</v>
      </c>
      <c r="B273" t="s">
        <v>359</v>
      </c>
      <c r="C273" t="s">
        <v>267</v>
      </c>
      <c r="D273" s="137">
        <v>13.5</v>
      </c>
      <c r="E273" s="137">
        <v>86.4</v>
      </c>
      <c r="F273">
        <v>6</v>
      </c>
    </row>
    <row r="274" spans="1:6">
      <c r="A274">
        <v>10801</v>
      </c>
      <c r="B274" t="s">
        <v>359</v>
      </c>
      <c r="C274" t="s">
        <v>267</v>
      </c>
      <c r="D274" s="137">
        <v>13.5</v>
      </c>
      <c r="E274" s="137">
        <v>86.4</v>
      </c>
      <c r="F274">
        <v>6</v>
      </c>
    </row>
    <row r="275" spans="1:6">
      <c r="A275">
        <v>10802</v>
      </c>
      <c r="B275" t="s">
        <v>359</v>
      </c>
      <c r="C275" t="s">
        <v>267</v>
      </c>
      <c r="D275" s="137">
        <v>13.5</v>
      </c>
      <c r="E275" s="137">
        <v>86.4</v>
      </c>
      <c r="F275">
        <v>6</v>
      </c>
    </row>
    <row r="276" spans="1:6">
      <c r="A276">
        <v>10803</v>
      </c>
      <c r="B276" t="s">
        <v>359</v>
      </c>
      <c r="C276" t="s">
        <v>267</v>
      </c>
      <c r="D276" s="137">
        <v>13.5</v>
      </c>
      <c r="E276" s="137">
        <v>86.4</v>
      </c>
      <c r="F276">
        <v>6</v>
      </c>
    </row>
    <row r="277" spans="1:6">
      <c r="A277">
        <v>10804</v>
      </c>
      <c r="B277" t="s">
        <v>359</v>
      </c>
      <c r="C277" t="s">
        <v>267</v>
      </c>
      <c r="D277" s="137">
        <v>13.5</v>
      </c>
      <c r="E277" s="137">
        <v>86.4</v>
      </c>
      <c r="F277">
        <v>6</v>
      </c>
    </row>
    <row r="278" spans="1:6">
      <c r="A278">
        <v>10805</v>
      </c>
      <c r="B278" t="s">
        <v>359</v>
      </c>
      <c r="C278" t="s">
        <v>267</v>
      </c>
      <c r="D278" s="137">
        <v>13.5</v>
      </c>
      <c r="E278" s="137">
        <v>86.4</v>
      </c>
      <c r="F278">
        <v>6</v>
      </c>
    </row>
    <row r="279" spans="1:6">
      <c r="A279">
        <v>10901</v>
      </c>
      <c r="B279" t="s">
        <v>359</v>
      </c>
      <c r="C279" t="s">
        <v>267</v>
      </c>
      <c r="D279" s="137">
        <v>13.5</v>
      </c>
      <c r="E279" s="137">
        <v>86.4</v>
      </c>
      <c r="F279">
        <v>6</v>
      </c>
    </row>
    <row r="280" spans="1:6">
      <c r="A280">
        <v>10910</v>
      </c>
      <c r="B280" t="s">
        <v>304</v>
      </c>
      <c r="C280" t="s">
        <v>260</v>
      </c>
      <c r="D280" s="137">
        <v>8.4</v>
      </c>
      <c r="E280" s="137">
        <v>88.4</v>
      </c>
      <c r="F280">
        <v>12</v>
      </c>
    </row>
    <row r="281" spans="1:6">
      <c r="A281">
        <v>10911</v>
      </c>
      <c r="B281" t="s">
        <v>304</v>
      </c>
      <c r="C281" t="s">
        <v>260</v>
      </c>
      <c r="D281" s="137">
        <v>8.4</v>
      </c>
      <c r="E281" s="137">
        <v>88.4</v>
      </c>
      <c r="F281">
        <v>12</v>
      </c>
    </row>
    <row r="282" spans="1:6">
      <c r="A282">
        <v>10912</v>
      </c>
      <c r="B282" t="s">
        <v>304</v>
      </c>
      <c r="C282" t="s">
        <v>260</v>
      </c>
      <c r="D282" s="137">
        <v>8.4</v>
      </c>
      <c r="E282" s="137">
        <v>88.4</v>
      </c>
      <c r="F282">
        <v>12</v>
      </c>
    </row>
    <row r="283" spans="1:6">
      <c r="A283">
        <v>10913</v>
      </c>
      <c r="B283" t="s">
        <v>359</v>
      </c>
      <c r="C283" t="s">
        <v>267</v>
      </c>
      <c r="D283" s="137">
        <v>13.5</v>
      </c>
      <c r="E283" s="137">
        <v>86.4</v>
      </c>
      <c r="F283">
        <v>6</v>
      </c>
    </row>
    <row r="284" spans="1:6">
      <c r="A284">
        <v>10914</v>
      </c>
      <c r="B284" t="s">
        <v>304</v>
      </c>
      <c r="C284" t="s">
        <v>260</v>
      </c>
      <c r="D284" s="137">
        <v>8.4</v>
      </c>
      <c r="E284" s="137">
        <v>88.4</v>
      </c>
      <c r="F284">
        <v>12</v>
      </c>
    </row>
    <row r="285" spans="1:6">
      <c r="A285">
        <v>10915</v>
      </c>
      <c r="B285" t="s">
        <v>304</v>
      </c>
      <c r="C285" t="s">
        <v>260</v>
      </c>
      <c r="D285" s="137">
        <v>8.4</v>
      </c>
      <c r="E285" s="137">
        <v>88.4</v>
      </c>
      <c r="F285">
        <v>12</v>
      </c>
    </row>
    <row r="286" spans="1:6">
      <c r="A286">
        <v>10916</v>
      </c>
      <c r="B286" t="s">
        <v>304</v>
      </c>
      <c r="C286" t="s">
        <v>260</v>
      </c>
      <c r="D286" s="137">
        <v>8.4</v>
      </c>
      <c r="E286" s="137">
        <v>88.4</v>
      </c>
      <c r="F286">
        <v>12</v>
      </c>
    </row>
    <row r="287" spans="1:6">
      <c r="A287">
        <v>10917</v>
      </c>
      <c r="B287" t="s">
        <v>304</v>
      </c>
      <c r="C287" t="s">
        <v>260</v>
      </c>
      <c r="D287" s="137">
        <v>8.4</v>
      </c>
      <c r="E287" s="137">
        <v>88.4</v>
      </c>
      <c r="F287">
        <v>12</v>
      </c>
    </row>
    <row r="288" spans="1:6">
      <c r="A288">
        <v>10918</v>
      </c>
      <c r="B288" t="s">
        <v>304</v>
      </c>
      <c r="C288" t="s">
        <v>260</v>
      </c>
      <c r="D288" s="137">
        <v>8.4</v>
      </c>
      <c r="E288" s="137">
        <v>88.4</v>
      </c>
      <c r="F288">
        <v>12</v>
      </c>
    </row>
    <row r="289" spans="1:6">
      <c r="A289">
        <v>10919</v>
      </c>
      <c r="B289" t="s">
        <v>304</v>
      </c>
      <c r="C289" t="s">
        <v>260</v>
      </c>
      <c r="D289" s="137">
        <v>8.4</v>
      </c>
      <c r="E289" s="137">
        <v>88.4</v>
      </c>
      <c r="F289">
        <v>12</v>
      </c>
    </row>
    <row r="290" spans="1:6">
      <c r="A290">
        <v>10920</v>
      </c>
      <c r="B290" t="s">
        <v>359</v>
      </c>
      <c r="C290" t="s">
        <v>267</v>
      </c>
      <c r="D290" s="137">
        <v>13.5</v>
      </c>
      <c r="E290" s="137">
        <v>86.4</v>
      </c>
      <c r="F290">
        <v>6</v>
      </c>
    </row>
    <row r="291" spans="1:6">
      <c r="A291">
        <v>10921</v>
      </c>
      <c r="B291" t="s">
        <v>304</v>
      </c>
      <c r="C291" t="s">
        <v>260</v>
      </c>
      <c r="D291" s="137">
        <v>8.4</v>
      </c>
      <c r="E291" s="137">
        <v>88.4</v>
      </c>
      <c r="F291">
        <v>12</v>
      </c>
    </row>
    <row r="292" spans="1:6">
      <c r="A292">
        <v>10922</v>
      </c>
      <c r="B292" t="s">
        <v>304</v>
      </c>
      <c r="C292" t="s">
        <v>260</v>
      </c>
      <c r="D292" s="137">
        <v>8.4</v>
      </c>
      <c r="E292" s="137">
        <v>88.4</v>
      </c>
      <c r="F292">
        <v>12</v>
      </c>
    </row>
    <row r="293" spans="1:6">
      <c r="A293">
        <v>10923</v>
      </c>
      <c r="B293" t="s">
        <v>359</v>
      </c>
      <c r="C293" t="s">
        <v>267</v>
      </c>
      <c r="D293" s="137">
        <v>13.5</v>
      </c>
      <c r="E293" s="137">
        <v>86.4</v>
      </c>
      <c r="F293">
        <v>6</v>
      </c>
    </row>
    <row r="294" spans="1:6">
      <c r="A294">
        <v>10924</v>
      </c>
      <c r="B294" t="s">
        <v>304</v>
      </c>
      <c r="C294" t="s">
        <v>260</v>
      </c>
      <c r="D294" s="137">
        <v>8.4</v>
      </c>
      <c r="E294" s="137">
        <v>88.4</v>
      </c>
      <c r="F294">
        <v>12</v>
      </c>
    </row>
    <row r="295" spans="1:6">
      <c r="A295">
        <v>10925</v>
      </c>
      <c r="B295" t="s">
        <v>304</v>
      </c>
      <c r="C295" t="s">
        <v>260</v>
      </c>
      <c r="D295" s="137">
        <v>8.4</v>
      </c>
      <c r="E295" s="137">
        <v>88.4</v>
      </c>
      <c r="F295">
        <v>12</v>
      </c>
    </row>
    <row r="296" spans="1:6">
      <c r="A296">
        <v>10926</v>
      </c>
      <c r="B296" t="s">
        <v>304</v>
      </c>
      <c r="C296" t="s">
        <v>260</v>
      </c>
      <c r="D296" s="137">
        <v>8.4</v>
      </c>
      <c r="E296" s="137">
        <v>88.4</v>
      </c>
      <c r="F296">
        <v>12</v>
      </c>
    </row>
    <row r="297" spans="1:6">
      <c r="A297">
        <v>10927</v>
      </c>
      <c r="B297" t="s">
        <v>359</v>
      </c>
      <c r="C297" t="s">
        <v>267</v>
      </c>
      <c r="D297" s="137">
        <v>13.5</v>
      </c>
      <c r="E297" s="137">
        <v>86.4</v>
      </c>
      <c r="F297">
        <v>6</v>
      </c>
    </row>
    <row r="298" spans="1:6">
      <c r="A298">
        <v>10928</v>
      </c>
      <c r="B298" t="s">
        <v>304</v>
      </c>
      <c r="C298" t="s">
        <v>260</v>
      </c>
      <c r="D298" s="137">
        <v>8.4</v>
      </c>
      <c r="E298" s="137">
        <v>88.4</v>
      </c>
      <c r="F298">
        <v>12</v>
      </c>
    </row>
    <row r="299" spans="1:6">
      <c r="A299">
        <v>10930</v>
      </c>
      <c r="B299" t="s">
        <v>304</v>
      </c>
      <c r="C299" t="s">
        <v>260</v>
      </c>
      <c r="D299" s="137">
        <v>8.4</v>
      </c>
      <c r="E299" s="137">
        <v>88.4</v>
      </c>
      <c r="F299">
        <v>12</v>
      </c>
    </row>
    <row r="300" spans="1:6">
      <c r="A300">
        <v>10931</v>
      </c>
      <c r="B300" t="s">
        <v>359</v>
      </c>
      <c r="C300" t="s">
        <v>267</v>
      </c>
      <c r="D300" s="137">
        <v>13.5</v>
      </c>
      <c r="E300" s="137">
        <v>86.4</v>
      </c>
      <c r="F300">
        <v>6</v>
      </c>
    </row>
    <row r="301" spans="1:6">
      <c r="A301">
        <v>10932</v>
      </c>
      <c r="B301" t="s">
        <v>304</v>
      </c>
      <c r="C301" t="s">
        <v>260</v>
      </c>
      <c r="D301" s="137">
        <v>8.4</v>
      </c>
      <c r="E301" s="137">
        <v>88.4</v>
      </c>
      <c r="F301">
        <v>12</v>
      </c>
    </row>
    <row r="302" spans="1:6">
      <c r="A302">
        <v>10933</v>
      </c>
      <c r="B302" t="s">
        <v>304</v>
      </c>
      <c r="C302" t="s">
        <v>260</v>
      </c>
      <c r="D302" s="137">
        <v>8.4</v>
      </c>
      <c r="E302" s="137">
        <v>88.4</v>
      </c>
      <c r="F302">
        <v>12</v>
      </c>
    </row>
    <row r="303" spans="1:6">
      <c r="A303">
        <v>10940</v>
      </c>
      <c r="B303" t="s">
        <v>304</v>
      </c>
      <c r="C303" t="s">
        <v>260</v>
      </c>
      <c r="D303" s="137">
        <v>8.4</v>
      </c>
      <c r="E303" s="137">
        <v>88.4</v>
      </c>
      <c r="F303">
        <v>12</v>
      </c>
    </row>
    <row r="304" spans="1:6">
      <c r="A304">
        <v>10941</v>
      </c>
      <c r="B304" t="s">
        <v>304</v>
      </c>
      <c r="C304" t="s">
        <v>260</v>
      </c>
      <c r="D304" s="137">
        <v>8.4</v>
      </c>
      <c r="E304" s="137">
        <v>88.4</v>
      </c>
      <c r="F304">
        <v>12</v>
      </c>
    </row>
    <row r="305" spans="1:6">
      <c r="A305">
        <v>10949</v>
      </c>
      <c r="B305" t="s">
        <v>304</v>
      </c>
      <c r="C305" t="s">
        <v>260</v>
      </c>
      <c r="D305" s="137">
        <v>8.4</v>
      </c>
      <c r="E305" s="137">
        <v>88.4</v>
      </c>
      <c r="F305">
        <v>12</v>
      </c>
    </row>
    <row r="306" spans="1:6">
      <c r="A306">
        <v>10950</v>
      </c>
      <c r="B306" t="s">
        <v>304</v>
      </c>
      <c r="C306" t="s">
        <v>260</v>
      </c>
      <c r="D306" s="137">
        <v>8.4</v>
      </c>
      <c r="E306" s="137">
        <v>88.4</v>
      </c>
      <c r="F306">
        <v>12</v>
      </c>
    </row>
    <row r="307" spans="1:6">
      <c r="A307">
        <v>10952</v>
      </c>
      <c r="B307" t="s">
        <v>359</v>
      </c>
      <c r="C307" t="s">
        <v>267</v>
      </c>
      <c r="D307" s="137">
        <v>13.5</v>
      </c>
      <c r="E307" s="137">
        <v>86.4</v>
      </c>
      <c r="F307">
        <v>6</v>
      </c>
    </row>
    <row r="308" spans="1:6">
      <c r="A308">
        <v>10953</v>
      </c>
      <c r="B308" t="s">
        <v>304</v>
      </c>
      <c r="C308" t="s">
        <v>260</v>
      </c>
      <c r="D308" s="137">
        <v>8.4</v>
      </c>
      <c r="E308" s="137">
        <v>88.4</v>
      </c>
      <c r="F308">
        <v>12</v>
      </c>
    </row>
    <row r="309" spans="1:6">
      <c r="A309">
        <v>10954</v>
      </c>
      <c r="B309" t="s">
        <v>359</v>
      </c>
      <c r="C309" t="s">
        <v>267</v>
      </c>
      <c r="D309" s="137">
        <v>13.5</v>
      </c>
      <c r="E309" s="137">
        <v>86.4</v>
      </c>
      <c r="F309">
        <v>6</v>
      </c>
    </row>
    <row r="310" spans="1:6">
      <c r="A310">
        <v>10956</v>
      </c>
      <c r="B310" t="s">
        <v>359</v>
      </c>
      <c r="C310" t="s">
        <v>267</v>
      </c>
      <c r="D310" s="137">
        <v>13.5</v>
      </c>
      <c r="E310" s="137">
        <v>86.4</v>
      </c>
      <c r="F310">
        <v>6</v>
      </c>
    </row>
    <row r="311" spans="1:6">
      <c r="A311">
        <v>10958</v>
      </c>
      <c r="B311" t="s">
        <v>304</v>
      </c>
      <c r="C311" t="s">
        <v>260</v>
      </c>
      <c r="D311" s="137">
        <v>8.4</v>
      </c>
      <c r="E311" s="137">
        <v>88.4</v>
      </c>
      <c r="F311">
        <v>12</v>
      </c>
    </row>
    <row r="312" spans="1:6">
      <c r="A312">
        <v>10959</v>
      </c>
      <c r="B312" t="s">
        <v>304</v>
      </c>
      <c r="C312" t="s">
        <v>260</v>
      </c>
      <c r="D312" s="137">
        <v>8.4</v>
      </c>
      <c r="E312" s="137">
        <v>88.4</v>
      </c>
      <c r="F312">
        <v>12</v>
      </c>
    </row>
    <row r="313" spans="1:6">
      <c r="A313">
        <v>10960</v>
      </c>
      <c r="B313" t="s">
        <v>359</v>
      </c>
      <c r="C313" t="s">
        <v>267</v>
      </c>
      <c r="D313" s="137">
        <v>13.5</v>
      </c>
      <c r="E313" s="137">
        <v>86.4</v>
      </c>
      <c r="F313">
        <v>6</v>
      </c>
    </row>
    <row r="314" spans="1:6">
      <c r="A314">
        <v>10962</v>
      </c>
      <c r="B314" t="s">
        <v>359</v>
      </c>
      <c r="C314" t="s">
        <v>267</v>
      </c>
      <c r="D314" s="137">
        <v>13.5</v>
      </c>
      <c r="E314" s="137">
        <v>86.4</v>
      </c>
      <c r="F314">
        <v>6</v>
      </c>
    </row>
    <row r="315" spans="1:6">
      <c r="A315">
        <v>10963</v>
      </c>
      <c r="B315" t="s">
        <v>304</v>
      </c>
      <c r="C315" t="s">
        <v>260</v>
      </c>
      <c r="D315" s="137">
        <v>8.4</v>
      </c>
      <c r="E315" s="137">
        <v>88.4</v>
      </c>
      <c r="F315">
        <v>12</v>
      </c>
    </row>
    <row r="316" spans="1:6">
      <c r="A316">
        <v>10964</v>
      </c>
      <c r="B316" t="s">
        <v>359</v>
      </c>
      <c r="C316" t="s">
        <v>267</v>
      </c>
      <c r="D316" s="137">
        <v>13.5</v>
      </c>
      <c r="E316" s="137">
        <v>86.4</v>
      </c>
      <c r="F316">
        <v>6</v>
      </c>
    </row>
    <row r="317" spans="1:6">
      <c r="A317">
        <v>10965</v>
      </c>
      <c r="B317" t="s">
        <v>359</v>
      </c>
      <c r="C317" t="s">
        <v>267</v>
      </c>
      <c r="D317" s="137">
        <v>13.5</v>
      </c>
      <c r="E317" s="137">
        <v>86.4</v>
      </c>
      <c r="F317">
        <v>6</v>
      </c>
    </row>
    <row r="318" spans="1:6">
      <c r="A318">
        <v>10968</v>
      </c>
      <c r="B318" t="s">
        <v>359</v>
      </c>
      <c r="C318" t="s">
        <v>267</v>
      </c>
      <c r="D318" s="137">
        <v>13.5</v>
      </c>
      <c r="E318" s="137">
        <v>86.4</v>
      </c>
      <c r="F318">
        <v>6</v>
      </c>
    </row>
    <row r="319" spans="1:6">
      <c r="A319">
        <v>10969</v>
      </c>
      <c r="B319" t="s">
        <v>304</v>
      </c>
      <c r="C319" t="s">
        <v>260</v>
      </c>
      <c r="D319" s="137">
        <v>8.4</v>
      </c>
      <c r="E319" s="137">
        <v>88.4</v>
      </c>
      <c r="F319">
        <v>12</v>
      </c>
    </row>
    <row r="320" spans="1:6">
      <c r="A320">
        <v>10970</v>
      </c>
      <c r="B320" t="s">
        <v>359</v>
      </c>
      <c r="C320" t="s">
        <v>267</v>
      </c>
      <c r="D320" s="137">
        <v>13.5</v>
      </c>
      <c r="E320" s="137">
        <v>86.4</v>
      </c>
      <c r="F320">
        <v>6</v>
      </c>
    </row>
    <row r="321" spans="1:6">
      <c r="A321">
        <v>10973</v>
      </c>
      <c r="B321" t="s">
        <v>304</v>
      </c>
      <c r="C321" t="s">
        <v>260</v>
      </c>
      <c r="D321" s="137">
        <v>8.4</v>
      </c>
      <c r="E321" s="137">
        <v>88.4</v>
      </c>
      <c r="F321">
        <v>12</v>
      </c>
    </row>
    <row r="322" spans="1:6">
      <c r="A322">
        <v>10974</v>
      </c>
      <c r="B322" t="s">
        <v>359</v>
      </c>
      <c r="C322" t="s">
        <v>267</v>
      </c>
      <c r="D322" s="137">
        <v>13.5</v>
      </c>
      <c r="E322" s="137">
        <v>86.4</v>
      </c>
      <c r="F322">
        <v>6</v>
      </c>
    </row>
    <row r="323" spans="1:6">
      <c r="A323">
        <v>10975</v>
      </c>
      <c r="B323" t="s">
        <v>304</v>
      </c>
      <c r="C323" t="s">
        <v>260</v>
      </c>
      <c r="D323" s="137">
        <v>8.4</v>
      </c>
      <c r="E323" s="137">
        <v>88.4</v>
      </c>
      <c r="F323">
        <v>12</v>
      </c>
    </row>
    <row r="324" spans="1:6">
      <c r="A324">
        <v>10976</v>
      </c>
      <c r="B324" t="s">
        <v>359</v>
      </c>
      <c r="C324" t="s">
        <v>267</v>
      </c>
      <c r="D324" s="137">
        <v>13.5</v>
      </c>
      <c r="E324" s="137">
        <v>86.4</v>
      </c>
      <c r="F324">
        <v>6</v>
      </c>
    </row>
    <row r="325" spans="1:6">
      <c r="A325">
        <v>10977</v>
      </c>
      <c r="B325" t="s">
        <v>359</v>
      </c>
      <c r="C325" t="s">
        <v>267</v>
      </c>
      <c r="D325" s="137">
        <v>13.5</v>
      </c>
      <c r="E325" s="137">
        <v>86.4</v>
      </c>
      <c r="F325">
        <v>6</v>
      </c>
    </row>
    <row r="326" spans="1:6">
      <c r="A326">
        <v>10979</v>
      </c>
      <c r="B326" t="s">
        <v>304</v>
      </c>
      <c r="C326" t="s">
        <v>260</v>
      </c>
      <c r="D326" s="137">
        <v>8.4</v>
      </c>
      <c r="E326" s="137">
        <v>88.4</v>
      </c>
      <c r="F326">
        <v>12</v>
      </c>
    </row>
    <row r="327" spans="1:6">
      <c r="A327">
        <v>10980</v>
      </c>
      <c r="B327" t="s">
        <v>359</v>
      </c>
      <c r="C327" t="s">
        <v>267</v>
      </c>
      <c r="D327" s="137">
        <v>13.5</v>
      </c>
      <c r="E327" s="137">
        <v>86.4</v>
      </c>
      <c r="F327">
        <v>6</v>
      </c>
    </row>
    <row r="328" spans="1:6">
      <c r="A328">
        <v>10981</v>
      </c>
      <c r="B328" t="s">
        <v>304</v>
      </c>
      <c r="C328" t="s">
        <v>260</v>
      </c>
      <c r="D328" s="137">
        <v>8.4</v>
      </c>
      <c r="E328" s="137">
        <v>88.4</v>
      </c>
      <c r="F328">
        <v>12</v>
      </c>
    </row>
    <row r="329" spans="1:6">
      <c r="A329">
        <v>10982</v>
      </c>
      <c r="B329" t="s">
        <v>359</v>
      </c>
      <c r="C329" t="s">
        <v>267</v>
      </c>
      <c r="D329" s="137">
        <v>13.5</v>
      </c>
      <c r="E329" s="137">
        <v>86.4</v>
      </c>
      <c r="F329">
        <v>6</v>
      </c>
    </row>
    <row r="330" spans="1:6">
      <c r="A330">
        <v>10983</v>
      </c>
      <c r="B330" t="s">
        <v>359</v>
      </c>
      <c r="C330" t="s">
        <v>267</v>
      </c>
      <c r="D330" s="137">
        <v>13.5</v>
      </c>
      <c r="E330" s="137">
        <v>86.4</v>
      </c>
      <c r="F330">
        <v>6</v>
      </c>
    </row>
    <row r="331" spans="1:6">
      <c r="A331">
        <v>10984</v>
      </c>
      <c r="B331" t="s">
        <v>359</v>
      </c>
      <c r="C331" t="s">
        <v>267</v>
      </c>
      <c r="D331" s="137">
        <v>13.5</v>
      </c>
      <c r="E331" s="137">
        <v>86.4</v>
      </c>
      <c r="F331">
        <v>6</v>
      </c>
    </row>
    <row r="332" spans="1:6">
      <c r="A332">
        <v>10985</v>
      </c>
      <c r="B332" t="s">
        <v>304</v>
      </c>
      <c r="C332" t="s">
        <v>260</v>
      </c>
      <c r="D332" s="137">
        <v>8.4</v>
      </c>
      <c r="E332" s="137">
        <v>88.4</v>
      </c>
      <c r="F332">
        <v>12</v>
      </c>
    </row>
    <row r="333" spans="1:6">
      <c r="A333">
        <v>10986</v>
      </c>
      <c r="B333" t="s">
        <v>304</v>
      </c>
      <c r="C333" t="s">
        <v>260</v>
      </c>
      <c r="D333" s="137">
        <v>8.4</v>
      </c>
      <c r="E333" s="137">
        <v>88.4</v>
      </c>
      <c r="F333">
        <v>12</v>
      </c>
    </row>
    <row r="334" spans="1:6">
      <c r="A334">
        <v>10987</v>
      </c>
      <c r="B334" t="s">
        <v>304</v>
      </c>
      <c r="C334" t="s">
        <v>260</v>
      </c>
      <c r="D334" s="137">
        <v>8.4</v>
      </c>
      <c r="E334" s="137">
        <v>88.4</v>
      </c>
      <c r="F334">
        <v>12</v>
      </c>
    </row>
    <row r="335" spans="1:6">
      <c r="A335">
        <v>10988</v>
      </c>
      <c r="B335" t="s">
        <v>304</v>
      </c>
      <c r="C335" t="s">
        <v>260</v>
      </c>
      <c r="D335" s="137">
        <v>8.4</v>
      </c>
      <c r="E335" s="137">
        <v>88.4</v>
      </c>
      <c r="F335">
        <v>12</v>
      </c>
    </row>
    <row r="336" spans="1:6">
      <c r="A336">
        <v>10989</v>
      </c>
      <c r="B336" t="s">
        <v>359</v>
      </c>
      <c r="C336" t="s">
        <v>267</v>
      </c>
      <c r="D336" s="137">
        <v>13.5</v>
      </c>
      <c r="E336" s="137">
        <v>86.4</v>
      </c>
      <c r="F336">
        <v>6</v>
      </c>
    </row>
    <row r="337" spans="1:6">
      <c r="A337">
        <v>10990</v>
      </c>
      <c r="B337" t="s">
        <v>304</v>
      </c>
      <c r="C337" t="s">
        <v>260</v>
      </c>
      <c r="D337" s="137">
        <v>8.4</v>
      </c>
      <c r="E337" s="137">
        <v>88.4</v>
      </c>
      <c r="F337">
        <v>12</v>
      </c>
    </row>
    <row r="338" spans="1:6">
      <c r="A338">
        <v>10992</v>
      </c>
      <c r="B338" t="s">
        <v>304</v>
      </c>
      <c r="C338" t="s">
        <v>260</v>
      </c>
      <c r="D338" s="137">
        <v>8.4</v>
      </c>
      <c r="E338" s="137">
        <v>88.4</v>
      </c>
      <c r="F338">
        <v>12</v>
      </c>
    </row>
    <row r="339" spans="1:6">
      <c r="A339">
        <v>10993</v>
      </c>
      <c r="B339" t="s">
        <v>359</v>
      </c>
      <c r="C339" t="s">
        <v>267</v>
      </c>
      <c r="D339" s="137">
        <v>13.5</v>
      </c>
      <c r="E339" s="137">
        <v>86.4</v>
      </c>
      <c r="F339">
        <v>6</v>
      </c>
    </row>
    <row r="340" spans="1:6">
      <c r="A340">
        <v>10994</v>
      </c>
      <c r="B340" t="s">
        <v>359</v>
      </c>
      <c r="C340" t="s">
        <v>267</v>
      </c>
      <c r="D340" s="137">
        <v>13.5</v>
      </c>
      <c r="E340" s="137">
        <v>86.4</v>
      </c>
      <c r="F340">
        <v>6</v>
      </c>
    </row>
    <row r="341" spans="1:6">
      <c r="A341">
        <v>10996</v>
      </c>
      <c r="B341" t="s">
        <v>304</v>
      </c>
      <c r="C341" t="s">
        <v>260</v>
      </c>
      <c r="D341" s="137">
        <v>8.4</v>
      </c>
      <c r="E341" s="137">
        <v>88.4</v>
      </c>
      <c r="F341">
        <v>12</v>
      </c>
    </row>
    <row r="342" spans="1:6">
      <c r="A342">
        <v>10997</v>
      </c>
      <c r="B342" t="s">
        <v>304</v>
      </c>
      <c r="C342" t="s">
        <v>260</v>
      </c>
      <c r="D342" s="137">
        <v>8.4</v>
      </c>
      <c r="E342" s="137">
        <v>88.4</v>
      </c>
      <c r="F342">
        <v>12</v>
      </c>
    </row>
    <row r="343" spans="1:6">
      <c r="A343">
        <v>10998</v>
      </c>
      <c r="B343" t="s">
        <v>304</v>
      </c>
      <c r="C343" t="s">
        <v>260</v>
      </c>
      <c r="D343" s="137">
        <v>8.4</v>
      </c>
      <c r="E343" s="137">
        <v>88.4</v>
      </c>
      <c r="F343">
        <v>12</v>
      </c>
    </row>
    <row r="344" spans="1:6">
      <c r="A344">
        <v>11001</v>
      </c>
      <c r="B344" t="s">
        <v>347</v>
      </c>
      <c r="C344" t="s">
        <v>435</v>
      </c>
      <c r="D344" s="137">
        <v>17</v>
      </c>
      <c r="E344" s="137">
        <v>86.3</v>
      </c>
      <c r="F344">
        <v>6</v>
      </c>
    </row>
    <row r="345" spans="1:6">
      <c r="A345">
        <v>11002</v>
      </c>
      <c r="B345" t="s">
        <v>347</v>
      </c>
      <c r="C345" t="s">
        <v>435</v>
      </c>
      <c r="D345" s="137">
        <v>17</v>
      </c>
      <c r="E345" s="137">
        <v>86.3</v>
      </c>
      <c r="F345">
        <v>6</v>
      </c>
    </row>
    <row r="346" spans="1:6">
      <c r="A346">
        <v>11003</v>
      </c>
      <c r="B346" t="s">
        <v>347</v>
      </c>
      <c r="C346" t="s">
        <v>435</v>
      </c>
      <c r="D346" s="137">
        <v>17</v>
      </c>
      <c r="E346" s="137">
        <v>86.3</v>
      </c>
      <c r="F346">
        <v>6</v>
      </c>
    </row>
    <row r="347" spans="1:6">
      <c r="A347">
        <v>11004</v>
      </c>
      <c r="B347" t="s">
        <v>347</v>
      </c>
      <c r="C347" t="s">
        <v>435</v>
      </c>
      <c r="D347" s="137">
        <v>17</v>
      </c>
      <c r="E347" s="137">
        <v>86.3</v>
      </c>
      <c r="F347">
        <v>6</v>
      </c>
    </row>
    <row r="348" spans="1:6">
      <c r="A348">
        <v>11005</v>
      </c>
      <c r="B348" t="s">
        <v>347</v>
      </c>
      <c r="C348" t="s">
        <v>435</v>
      </c>
      <c r="D348" s="137">
        <v>17</v>
      </c>
      <c r="E348" s="137">
        <v>86.3</v>
      </c>
      <c r="F348">
        <v>6</v>
      </c>
    </row>
    <row r="349" spans="1:6">
      <c r="A349">
        <v>11010</v>
      </c>
      <c r="B349" t="s">
        <v>347</v>
      </c>
      <c r="C349" t="s">
        <v>435</v>
      </c>
      <c r="D349" s="137">
        <v>17</v>
      </c>
      <c r="E349" s="137">
        <v>86.3</v>
      </c>
      <c r="F349">
        <v>6</v>
      </c>
    </row>
    <row r="350" spans="1:6">
      <c r="A350">
        <v>11020</v>
      </c>
      <c r="B350" t="s">
        <v>347</v>
      </c>
      <c r="C350" t="s">
        <v>435</v>
      </c>
      <c r="D350" s="137">
        <v>17</v>
      </c>
      <c r="E350" s="137">
        <v>86.3</v>
      </c>
      <c r="F350">
        <v>6</v>
      </c>
    </row>
    <row r="351" spans="1:6">
      <c r="A351">
        <v>11021</v>
      </c>
      <c r="B351" t="s">
        <v>347</v>
      </c>
      <c r="C351" t="s">
        <v>435</v>
      </c>
      <c r="D351" s="137">
        <v>17</v>
      </c>
      <c r="E351" s="137">
        <v>86.3</v>
      </c>
      <c r="F351">
        <v>6</v>
      </c>
    </row>
    <row r="352" spans="1:6">
      <c r="A352">
        <v>11022</v>
      </c>
      <c r="B352" t="s">
        <v>347</v>
      </c>
      <c r="C352" t="s">
        <v>435</v>
      </c>
      <c r="D352" s="137">
        <v>17</v>
      </c>
      <c r="E352" s="137">
        <v>86.3</v>
      </c>
      <c r="F352">
        <v>6</v>
      </c>
    </row>
    <row r="353" spans="1:6">
      <c r="A353">
        <v>11023</v>
      </c>
      <c r="B353" t="s">
        <v>347</v>
      </c>
      <c r="C353" t="s">
        <v>435</v>
      </c>
      <c r="D353" s="137">
        <v>17</v>
      </c>
      <c r="E353" s="137">
        <v>86.3</v>
      </c>
      <c r="F353">
        <v>6</v>
      </c>
    </row>
    <row r="354" spans="1:6">
      <c r="A354">
        <v>11024</v>
      </c>
      <c r="B354" t="s">
        <v>347</v>
      </c>
      <c r="C354" t="s">
        <v>435</v>
      </c>
      <c r="D354" s="137">
        <v>17</v>
      </c>
      <c r="E354" s="137">
        <v>86.3</v>
      </c>
      <c r="F354">
        <v>6</v>
      </c>
    </row>
    <row r="355" spans="1:6">
      <c r="A355">
        <v>11026</v>
      </c>
      <c r="B355" t="s">
        <v>347</v>
      </c>
      <c r="C355" t="s">
        <v>435</v>
      </c>
      <c r="D355" s="137">
        <v>17</v>
      </c>
      <c r="E355" s="137">
        <v>86.3</v>
      </c>
      <c r="F355">
        <v>6</v>
      </c>
    </row>
    <row r="356" spans="1:6">
      <c r="A356">
        <v>11027</v>
      </c>
      <c r="B356" t="s">
        <v>347</v>
      </c>
      <c r="C356" t="s">
        <v>435</v>
      </c>
      <c r="D356" s="137">
        <v>17</v>
      </c>
      <c r="E356" s="137">
        <v>86.3</v>
      </c>
      <c r="F356">
        <v>6</v>
      </c>
    </row>
    <row r="357" spans="1:6">
      <c r="A357">
        <v>11030</v>
      </c>
      <c r="B357" t="s">
        <v>347</v>
      </c>
      <c r="C357" t="s">
        <v>435</v>
      </c>
      <c r="D357" s="137">
        <v>17</v>
      </c>
      <c r="E357" s="137">
        <v>86.3</v>
      </c>
      <c r="F357">
        <v>6</v>
      </c>
    </row>
    <row r="358" spans="1:6">
      <c r="A358">
        <v>11040</v>
      </c>
      <c r="B358" t="s">
        <v>347</v>
      </c>
      <c r="C358" t="s">
        <v>435</v>
      </c>
      <c r="D358" s="137">
        <v>17</v>
      </c>
      <c r="E358" s="137">
        <v>86.3</v>
      </c>
      <c r="F358">
        <v>6</v>
      </c>
    </row>
    <row r="359" spans="1:6">
      <c r="A359">
        <v>11042</v>
      </c>
      <c r="B359" t="s">
        <v>347</v>
      </c>
      <c r="C359" t="s">
        <v>435</v>
      </c>
      <c r="D359" s="137">
        <v>17</v>
      </c>
      <c r="E359" s="137">
        <v>86.3</v>
      </c>
      <c r="F359">
        <v>6</v>
      </c>
    </row>
    <row r="360" spans="1:6">
      <c r="A360">
        <v>11050</v>
      </c>
      <c r="B360" t="s">
        <v>347</v>
      </c>
      <c r="C360" t="s">
        <v>435</v>
      </c>
      <c r="D360" s="137">
        <v>17</v>
      </c>
      <c r="E360" s="137">
        <v>86.3</v>
      </c>
      <c r="F360">
        <v>6</v>
      </c>
    </row>
    <row r="361" spans="1:6">
      <c r="A361">
        <v>11051</v>
      </c>
      <c r="B361" t="s">
        <v>347</v>
      </c>
      <c r="C361" t="s">
        <v>435</v>
      </c>
      <c r="D361" s="137">
        <v>17</v>
      </c>
      <c r="E361" s="137">
        <v>86.3</v>
      </c>
      <c r="F361">
        <v>6</v>
      </c>
    </row>
    <row r="362" spans="1:6">
      <c r="A362">
        <v>11052</v>
      </c>
      <c r="B362" t="s">
        <v>347</v>
      </c>
      <c r="C362" t="s">
        <v>435</v>
      </c>
      <c r="D362" s="137">
        <v>17</v>
      </c>
      <c r="E362" s="137">
        <v>86.3</v>
      </c>
      <c r="F362">
        <v>6</v>
      </c>
    </row>
    <row r="363" spans="1:6">
      <c r="A363">
        <v>11053</v>
      </c>
      <c r="B363" t="s">
        <v>347</v>
      </c>
      <c r="C363" t="s">
        <v>435</v>
      </c>
      <c r="D363" s="137">
        <v>17</v>
      </c>
      <c r="E363" s="137">
        <v>86.3</v>
      </c>
      <c r="F363">
        <v>6</v>
      </c>
    </row>
    <row r="364" spans="1:6">
      <c r="A364">
        <v>11054</v>
      </c>
      <c r="B364" t="s">
        <v>347</v>
      </c>
      <c r="C364" t="s">
        <v>435</v>
      </c>
      <c r="D364" s="137">
        <v>17</v>
      </c>
      <c r="E364" s="137">
        <v>86.3</v>
      </c>
      <c r="F364">
        <v>6</v>
      </c>
    </row>
    <row r="365" spans="1:6">
      <c r="A365">
        <v>11055</v>
      </c>
      <c r="B365" t="s">
        <v>347</v>
      </c>
      <c r="C365" t="s">
        <v>435</v>
      </c>
      <c r="D365" s="137">
        <v>17</v>
      </c>
      <c r="E365" s="137">
        <v>86.3</v>
      </c>
      <c r="F365">
        <v>6</v>
      </c>
    </row>
    <row r="366" spans="1:6">
      <c r="A366">
        <v>11096</v>
      </c>
      <c r="B366" t="s">
        <v>325</v>
      </c>
      <c r="C366" t="s">
        <v>436</v>
      </c>
      <c r="D366" s="137">
        <v>18</v>
      </c>
      <c r="E366" s="137">
        <v>86.6</v>
      </c>
      <c r="F366">
        <v>6</v>
      </c>
    </row>
    <row r="367" spans="1:6">
      <c r="A367">
        <v>11101</v>
      </c>
      <c r="B367" t="s">
        <v>286</v>
      </c>
      <c r="C367" t="s">
        <v>287</v>
      </c>
      <c r="D367" s="137">
        <v>17.5</v>
      </c>
      <c r="E367" s="137">
        <v>88</v>
      </c>
      <c r="F367">
        <v>6</v>
      </c>
    </row>
    <row r="368" spans="1:6">
      <c r="A368">
        <v>11102</v>
      </c>
      <c r="B368" t="s">
        <v>286</v>
      </c>
      <c r="C368" t="s">
        <v>287</v>
      </c>
      <c r="D368" s="137">
        <v>17.5</v>
      </c>
      <c r="E368" s="137">
        <v>88</v>
      </c>
      <c r="F368">
        <v>6</v>
      </c>
    </row>
    <row r="369" spans="1:6">
      <c r="A369">
        <v>11103</v>
      </c>
      <c r="B369" t="s">
        <v>286</v>
      </c>
      <c r="C369" t="s">
        <v>287</v>
      </c>
      <c r="D369" s="137">
        <v>17.5</v>
      </c>
      <c r="E369" s="137">
        <v>88</v>
      </c>
      <c r="F369">
        <v>6</v>
      </c>
    </row>
    <row r="370" spans="1:6">
      <c r="A370">
        <v>11104</v>
      </c>
      <c r="B370" t="s">
        <v>286</v>
      </c>
      <c r="C370" t="s">
        <v>287</v>
      </c>
      <c r="D370" s="137">
        <v>17.5</v>
      </c>
      <c r="E370" s="137">
        <v>88</v>
      </c>
      <c r="F370">
        <v>6</v>
      </c>
    </row>
    <row r="371" spans="1:6">
      <c r="A371">
        <v>11105</v>
      </c>
      <c r="B371" t="s">
        <v>286</v>
      </c>
      <c r="C371" t="s">
        <v>287</v>
      </c>
      <c r="D371" s="137">
        <v>17.5</v>
      </c>
      <c r="E371" s="137">
        <v>88</v>
      </c>
      <c r="F371">
        <v>6</v>
      </c>
    </row>
    <row r="372" spans="1:6">
      <c r="A372">
        <v>11106</v>
      </c>
      <c r="B372" t="s">
        <v>286</v>
      </c>
      <c r="C372" t="s">
        <v>287</v>
      </c>
      <c r="D372" s="137">
        <v>17.5</v>
      </c>
      <c r="E372" s="137">
        <v>88</v>
      </c>
      <c r="F372">
        <v>6</v>
      </c>
    </row>
    <row r="373" spans="1:6">
      <c r="A373">
        <v>11109</v>
      </c>
      <c r="B373" t="s">
        <v>286</v>
      </c>
      <c r="C373" t="s">
        <v>287</v>
      </c>
      <c r="D373" s="137">
        <v>17.5</v>
      </c>
      <c r="E373" s="137">
        <v>88</v>
      </c>
      <c r="F373">
        <v>6</v>
      </c>
    </row>
    <row r="374" spans="1:6">
      <c r="A374">
        <v>11120</v>
      </c>
      <c r="B374" t="s">
        <v>286</v>
      </c>
      <c r="C374" t="s">
        <v>287</v>
      </c>
      <c r="D374" s="137">
        <v>17.5</v>
      </c>
      <c r="E374" s="137">
        <v>88</v>
      </c>
      <c r="F374">
        <v>6</v>
      </c>
    </row>
    <row r="375" spans="1:6">
      <c r="A375">
        <v>11201</v>
      </c>
      <c r="B375" t="s">
        <v>286</v>
      </c>
      <c r="C375" t="s">
        <v>287</v>
      </c>
      <c r="D375" s="137">
        <v>17.5</v>
      </c>
      <c r="E375" s="137">
        <v>88</v>
      </c>
      <c r="F375">
        <v>6</v>
      </c>
    </row>
    <row r="376" spans="1:6">
      <c r="A376">
        <v>11202</v>
      </c>
      <c r="B376" t="s">
        <v>286</v>
      </c>
      <c r="C376" t="s">
        <v>287</v>
      </c>
      <c r="D376" s="137">
        <v>17.5</v>
      </c>
      <c r="E376" s="137">
        <v>88</v>
      </c>
      <c r="F376">
        <v>6</v>
      </c>
    </row>
    <row r="377" spans="1:6">
      <c r="A377">
        <v>11203</v>
      </c>
      <c r="B377" t="s">
        <v>286</v>
      </c>
      <c r="C377" t="s">
        <v>287</v>
      </c>
      <c r="D377" s="137">
        <v>17.5</v>
      </c>
      <c r="E377" s="137">
        <v>88</v>
      </c>
      <c r="F377">
        <v>6</v>
      </c>
    </row>
    <row r="378" spans="1:6">
      <c r="A378">
        <v>11204</v>
      </c>
      <c r="B378" t="s">
        <v>286</v>
      </c>
      <c r="C378" t="s">
        <v>287</v>
      </c>
      <c r="D378" s="137">
        <v>17.5</v>
      </c>
      <c r="E378" s="137">
        <v>88</v>
      </c>
      <c r="F378">
        <v>6</v>
      </c>
    </row>
    <row r="379" spans="1:6">
      <c r="A379">
        <v>11205</v>
      </c>
      <c r="B379" t="s">
        <v>286</v>
      </c>
      <c r="C379" t="s">
        <v>287</v>
      </c>
      <c r="D379" s="137">
        <v>17.5</v>
      </c>
      <c r="E379" s="137">
        <v>88</v>
      </c>
      <c r="F379">
        <v>6</v>
      </c>
    </row>
    <row r="380" spans="1:6">
      <c r="A380">
        <v>11206</v>
      </c>
      <c r="B380" t="s">
        <v>286</v>
      </c>
      <c r="C380" t="s">
        <v>287</v>
      </c>
      <c r="D380" s="137">
        <v>17.5</v>
      </c>
      <c r="E380" s="137">
        <v>88</v>
      </c>
      <c r="F380">
        <v>6</v>
      </c>
    </row>
    <row r="381" spans="1:6">
      <c r="A381">
        <v>11207</v>
      </c>
      <c r="B381" t="s">
        <v>286</v>
      </c>
      <c r="C381" t="s">
        <v>287</v>
      </c>
      <c r="D381" s="137">
        <v>17.5</v>
      </c>
      <c r="E381" s="137">
        <v>88</v>
      </c>
      <c r="F381">
        <v>6</v>
      </c>
    </row>
    <row r="382" spans="1:6">
      <c r="A382">
        <v>11208</v>
      </c>
      <c r="B382" t="s">
        <v>286</v>
      </c>
      <c r="C382" t="s">
        <v>287</v>
      </c>
      <c r="D382" s="137">
        <v>17.5</v>
      </c>
      <c r="E382" s="137">
        <v>88</v>
      </c>
      <c r="F382">
        <v>6</v>
      </c>
    </row>
    <row r="383" spans="1:6">
      <c r="A383">
        <v>11209</v>
      </c>
      <c r="B383" t="s">
        <v>286</v>
      </c>
      <c r="C383" t="s">
        <v>287</v>
      </c>
      <c r="D383" s="137">
        <v>17.5</v>
      </c>
      <c r="E383" s="137">
        <v>88</v>
      </c>
      <c r="F383">
        <v>6</v>
      </c>
    </row>
    <row r="384" spans="1:6">
      <c r="A384">
        <v>11210</v>
      </c>
      <c r="B384" t="s">
        <v>286</v>
      </c>
      <c r="C384" t="s">
        <v>287</v>
      </c>
      <c r="D384" s="137">
        <v>17.5</v>
      </c>
      <c r="E384" s="137">
        <v>88</v>
      </c>
      <c r="F384">
        <v>6</v>
      </c>
    </row>
    <row r="385" spans="1:6">
      <c r="A385">
        <v>11211</v>
      </c>
      <c r="B385" t="s">
        <v>286</v>
      </c>
      <c r="C385" t="s">
        <v>287</v>
      </c>
      <c r="D385" s="137">
        <v>17.5</v>
      </c>
      <c r="E385" s="137">
        <v>88</v>
      </c>
      <c r="F385">
        <v>6</v>
      </c>
    </row>
    <row r="386" spans="1:6">
      <c r="A386">
        <v>11212</v>
      </c>
      <c r="B386" t="s">
        <v>286</v>
      </c>
      <c r="C386" t="s">
        <v>287</v>
      </c>
      <c r="D386" s="137">
        <v>17.5</v>
      </c>
      <c r="E386" s="137">
        <v>88</v>
      </c>
      <c r="F386">
        <v>6</v>
      </c>
    </row>
    <row r="387" spans="1:6">
      <c r="A387">
        <v>11213</v>
      </c>
      <c r="B387" t="s">
        <v>286</v>
      </c>
      <c r="C387" t="s">
        <v>287</v>
      </c>
      <c r="D387" s="137">
        <v>17.5</v>
      </c>
      <c r="E387" s="137">
        <v>88</v>
      </c>
      <c r="F387">
        <v>6</v>
      </c>
    </row>
    <row r="388" spans="1:6">
      <c r="A388">
        <v>11214</v>
      </c>
      <c r="B388" t="s">
        <v>286</v>
      </c>
      <c r="C388" t="s">
        <v>287</v>
      </c>
      <c r="D388" s="137">
        <v>17.5</v>
      </c>
      <c r="E388" s="137">
        <v>88</v>
      </c>
      <c r="F388">
        <v>6</v>
      </c>
    </row>
    <row r="389" spans="1:6">
      <c r="A389">
        <v>11215</v>
      </c>
      <c r="B389" t="s">
        <v>286</v>
      </c>
      <c r="C389" t="s">
        <v>287</v>
      </c>
      <c r="D389" s="137">
        <v>17.5</v>
      </c>
      <c r="E389" s="137">
        <v>88</v>
      </c>
      <c r="F389">
        <v>6</v>
      </c>
    </row>
    <row r="390" spans="1:6">
      <c r="A390">
        <v>11216</v>
      </c>
      <c r="B390" t="s">
        <v>286</v>
      </c>
      <c r="C390" t="s">
        <v>287</v>
      </c>
      <c r="D390" s="137">
        <v>17.5</v>
      </c>
      <c r="E390" s="137">
        <v>88</v>
      </c>
      <c r="F390">
        <v>6</v>
      </c>
    </row>
    <row r="391" spans="1:6">
      <c r="A391">
        <v>11217</v>
      </c>
      <c r="B391" t="s">
        <v>286</v>
      </c>
      <c r="C391" t="s">
        <v>287</v>
      </c>
      <c r="D391" s="137">
        <v>17.5</v>
      </c>
      <c r="E391" s="137">
        <v>88</v>
      </c>
      <c r="F391">
        <v>6</v>
      </c>
    </row>
    <row r="392" spans="1:6">
      <c r="A392">
        <v>11218</v>
      </c>
      <c r="B392" t="s">
        <v>286</v>
      </c>
      <c r="C392" t="s">
        <v>287</v>
      </c>
      <c r="D392" s="137">
        <v>17.5</v>
      </c>
      <c r="E392" s="137">
        <v>88</v>
      </c>
      <c r="F392">
        <v>6</v>
      </c>
    </row>
    <row r="393" spans="1:6">
      <c r="A393">
        <v>11219</v>
      </c>
      <c r="B393" t="s">
        <v>286</v>
      </c>
      <c r="C393" t="s">
        <v>287</v>
      </c>
      <c r="D393" s="137">
        <v>17.5</v>
      </c>
      <c r="E393" s="137">
        <v>88</v>
      </c>
      <c r="F393">
        <v>6</v>
      </c>
    </row>
    <row r="394" spans="1:6">
      <c r="A394">
        <v>11220</v>
      </c>
      <c r="B394" t="s">
        <v>286</v>
      </c>
      <c r="C394" t="s">
        <v>287</v>
      </c>
      <c r="D394" s="137">
        <v>17.5</v>
      </c>
      <c r="E394" s="137">
        <v>88</v>
      </c>
      <c r="F394">
        <v>6</v>
      </c>
    </row>
    <row r="395" spans="1:6">
      <c r="A395">
        <v>11221</v>
      </c>
      <c r="B395" t="s">
        <v>286</v>
      </c>
      <c r="C395" t="s">
        <v>287</v>
      </c>
      <c r="D395" s="137">
        <v>17.5</v>
      </c>
      <c r="E395" s="137">
        <v>88</v>
      </c>
      <c r="F395">
        <v>6</v>
      </c>
    </row>
    <row r="396" spans="1:6">
      <c r="A396">
        <v>11222</v>
      </c>
      <c r="B396" t="s">
        <v>286</v>
      </c>
      <c r="C396" t="s">
        <v>287</v>
      </c>
      <c r="D396" s="137">
        <v>17.5</v>
      </c>
      <c r="E396" s="137">
        <v>88</v>
      </c>
      <c r="F396">
        <v>6</v>
      </c>
    </row>
    <row r="397" spans="1:6">
      <c r="A397">
        <v>11223</v>
      </c>
      <c r="B397" t="s">
        <v>286</v>
      </c>
      <c r="C397" t="s">
        <v>287</v>
      </c>
      <c r="D397" s="137">
        <v>17.5</v>
      </c>
      <c r="E397" s="137">
        <v>88</v>
      </c>
      <c r="F397">
        <v>6</v>
      </c>
    </row>
    <row r="398" spans="1:6">
      <c r="A398">
        <v>11224</v>
      </c>
      <c r="B398" t="s">
        <v>286</v>
      </c>
      <c r="C398" t="s">
        <v>287</v>
      </c>
      <c r="D398" s="137">
        <v>17.5</v>
      </c>
      <c r="E398" s="137">
        <v>88</v>
      </c>
      <c r="F398">
        <v>6</v>
      </c>
    </row>
    <row r="399" spans="1:6">
      <c r="A399">
        <v>11225</v>
      </c>
      <c r="B399" t="s">
        <v>286</v>
      </c>
      <c r="C399" t="s">
        <v>287</v>
      </c>
      <c r="D399" s="137">
        <v>17.5</v>
      </c>
      <c r="E399" s="137">
        <v>88</v>
      </c>
      <c r="F399">
        <v>6</v>
      </c>
    </row>
    <row r="400" spans="1:6">
      <c r="A400">
        <v>11226</v>
      </c>
      <c r="B400" t="s">
        <v>286</v>
      </c>
      <c r="C400" t="s">
        <v>287</v>
      </c>
      <c r="D400" s="137">
        <v>17.5</v>
      </c>
      <c r="E400" s="137">
        <v>88</v>
      </c>
      <c r="F400">
        <v>6</v>
      </c>
    </row>
    <row r="401" spans="1:6">
      <c r="A401">
        <v>11228</v>
      </c>
      <c r="B401" t="s">
        <v>286</v>
      </c>
      <c r="C401" t="s">
        <v>287</v>
      </c>
      <c r="D401" s="137">
        <v>17.5</v>
      </c>
      <c r="E401" s="137">
        <v>88</v>
      </c>
      <c r="F401">
        <v>6</v>
      </c>
    </row>
    <row r="402" spans="1:6">
      <c r="A402">
        <v>11229</v>
      </c>
      <c r="B402" t="s">
        <v>286</v>
      </c>
      <c r="C402" t="s">
        <v>287</v>
      </c>
      <c r="D402" s="137">
        <v>17.5</v>
      </c>
      <c r="E402" s="137">
        <v>88</v>
      </c>
      <c r="F402">
        <v>6</v>
      </c>
    </row>
    <row r="403" spans="1:6">
      <c r="A403">
        <v>11230</v>
      </c>
      <c r="B403" t="s">
        <v>286</v>
      </c>
      <c r="C403" t="s">
        <v>287</v>
      </c>
      <c r="D403" s="137">
        <v>17.5</v>
      </c>
      <c r="E403" s="137">
        <v>88</v>
      </c>
      <c r="F403">
        <v>6</v>
      </c>
    </row>
    <row r="404" spans="1:6">
      <c r="A404">
        <v>11231</v>
      </c>
      <c r="B404" t="s">
        <v>286</v>
      </c>
      <c r="C404" t="s">
        <v>287</v>
      </c>
      <c r="D404" s="137">
        <v>17.5</v>
      </c>
      <c r="E404" s="137">
        <v>88</v>
      </c>
      <c r="F404">
        <v>6</v>
      </c>
    </row>
    <row r="405" spans="1:6">
      <c r="A405">
        <v>11232</v>
      </c>
      <c r="B405" t="s">
        <v>286</v>
      </c>
      <c r="C405" t="s">
        <v>287</v>
      </c>
      <c r="D405" s="137">
        <v>17.5</v>
      </c>
      <c r="E405" s="137">
        <v>88</v>
      </c>
      <c r="F405">
        <v>6</v>
      </c>
    </row>
    <row r="406" spans="1:6">
      <c r="A406">
        <v>11233</v>
      </c>
      <c r="B406" t="s">
        <v>286</v>
      </c>
      <c r="C406" t="s">
        <v>287</v>
      </c>
      <c r="D406" s="137">
        <v>17.5</v>
      </c>
      <c r="E406" s="137">
        <v>88</v>
      </c>
      <c r="F406">
        <v>6</v>
      </c>
    </row>
    <row r="407" spans="1:6">
      <c r="A407">
        <v>11234</v>
      </c>
      <c r="B407" t="s">
        <v>286</v>
      </c>
      <c r="C407" t="s">
        <v>287</v>
      </c>
      <c r="D407" s="137">
        <v>17.5</v>
      </c>
      <c r="E407" s="137">
        <v>88</v>
      </c>
      <c r="F407">
        <v>6</v>
      </c>
    </row>
    <row r="408" spans="1:6">
      <c r="A408">
        <v>11235</v>
      </c>
      <c r="B408" t="s">
        <v>286</v>
      </c>
      <c r="C408" t="s">
        <v>287</v>
      </c>
      <c r="D408" s="137">
        <v>17.5</v>
      </c>
      <c r="E408" s="137">
        <v>88</v>
      </c>
      <c r="F408">
        <v>6</v>
      </c>
    </row>
    <row r="409" spans="1:6">
      <c r="A409">
        <v>11236</v>
      </c>
      <c r="B409" t="s">
        <v>286</v>
      </c>
      <c r="C409" t="s">
        <v>287</v>
      </c>
      <c r="D409" s="137">
        <v>17.5</v>
      </c>
      <c r="E409" s="137">
        <v>88</v>
      </c>
      <c r="F409">
        <v>6</v>
      </c>
    </row>
    <row r="410" spans="1:6">
      <c r="A410">
        <v>11237</v>
      </c>
      <c r="B410" t="s">
        <v>286</v>
      </c>
      <c r="C410" t="s">
        <v>287</v>
      </c>
      <c r="D410" s="137">
        <v>17.5</v>
      </c>
      <c r="E410" s="137">
        <v>88</v>
      </c>
      <c r="F410">
        <v>6</v>
      </c>
    </row>
    <row r="411" spans="1:6">
      <c r="A411">
        <v>11238</v>
      </c>
      <c r="B411" t="s">
        <v>286</v>
      </c>
      <c r="C411" t="s">
        <v>287</v>
      </c>
      <c r="D411" s="137">
        <v>17.5</v>
      </c>
      <c r="E411" s="137">
        <v>88</v>
      </c>
      <c r="F411">
        <v>6</v>
      </c>
    </row>
    <row r="412" spans="1:6">
      <c r="A412">
        <v>11239</v>
      </c>
      <c r="B412" t="s">
        <v>286</v>
      </c>
      <c r="C412" t="s">
        <v>287</v>
      </c>
      <c r="D412" s="137">
        <v>17.5</v>
      </c>
      <c r="E412" s="137">
        <v>88</v>
      </c>
      <c r="F412">
        <v>6</v>
      </c>
    </row>
    <row r="413" spans="1:6">
      <c r="A413">
        <v>11241</v>
      </c>
      <c r="B413" t="s">
        <v>286</v>
      </c>
      <c r="C413" t="s">
        <v>287</v>
      </c>
      <c r="D413" s="137">
        <v>17.5</v>
      </c>
      <c r="E413" s="137">
        <v>88</v>
      </c>
      <c r="F413">
        <v>6</v>
      </c>
    </row>
    <row r="414" spans="1:6">
      <c r="A414">
        <v>11242</v>
      </c>
      <c r="B414" t="s">
        <v>286</v>
      </c>
      <c r="C414" t="s">
        <v>287</v>
      </c>
      <c r="D414" s="137">
        <v>17.5</v>
      </c>
      <c r="E414" s="137">
        <v>88</v>
      </c>
      <c r="F414">
        <v>6</v>
      </c>
    </row>
    <row r="415" spans="1:6">
      <c r="A415">
        <v>11243</v>
      </c>
      <c r="B415" t="s">
        <v>286</v>
      </c>
      <c r="C415" t="s">
        <v>287</v>
      </c>
      <c r="D415" s="137">
        <v>17.5</v>
      </c>
      <c r="E415" s="137">
        <v>88</v>
      </c>
      <c r="F415">
        <v>6</v>
      </c>
    </row>
    <row r="416" spans="1:6">
      <c r="A416">
        <v>11245</v>
      </c>
      <c r="B416" t="s">
        <v>286</v>
      </c>
      <c r="C416" t="s">
        <v>287</v>
      </c>
      <c r="D416" s="137">
        <v>17.5</v>
      </c>
      <c r="E416" s="137">
        <v>88</v>
      </c>
      <c r="F416">
        <v>6</v>
      </c>
    </row>
    <row r="417" spans="1:6">
      <c r="A417">
        <v>11247</v>
      </c>
      <c r="B417" t="s">
        <v>286</v>
      </c>
      <c r="C417" t="s">
        <v>287</v>
      </c>
      <c r="D417" s="137">
        <v>17.5</v>
      </c>
      <c r="E417" s="137">
        <v>88</v>
      </c>
      <c r="F417">
        <v>6</v>
      </c>
    </row>
    <row r="418" spans="1:6">
      <c r="A418">
        <v>11249</v>
      </c>
      <c r="B418" t="s">
        <v>286</v>
      </c>
      <c r="C418" t="s">
        <v>287</v>
      </c>
      <c r="D418" s="137">
        <v>17.5</v>
      </c>
      <c r="E418" s="137">
        <v>88</v>
      </c>
      <c r="F418">
        <v>6</v>
      </c>
    </row>
    <row r="419" spans="1:6">
      <c r="A419">
        <v>11251</v>
      </c>
      <c r="B419" t="s">
        <v>286</v>
      </c>
      <c r="C419" t="s">
        <v>287</v>
      </c>
      <c r="D419" s="137">
        <v>17.5</v>
      </c>
      <c r="E419" s="137">
        <v>88</v>
      </c>
      <c r="F419">
        <v>6</v>
      </c>
    </row>
    <row r="420" spans="1:6">
      <c r="A420">
        <v>11252</v>
      </c>
      <c r="B420" t="s">
        <v>286</v>
      </c>
      <c r="C420" t="s">
        <v>287</v>
      </c>
      <c r="D420" s="137">
        <v>17.5</v>
      </c>
      <c r="E420" s="137">
        <v>88</v>
      </c>
      <c r="F420">
        <v>6</v>
      </c>
    </row>
    <row r="421" spans="1:6">
      <c r="A421">
        <v>11256</v>
      </c>
      <c r="B421" t="s">
        <v>286</v>
      </c>
      <c r="C421" t="s">
        <v>287</v>
      </c>
      <c r="D421" s="137">
        <v>17.5</v>
      </c>
      <c r="E421" s="137">
        <v>88</v>
      </c>
      <c r="F421">
        <v>6</v>
      </c>
    </row>
    <row r="422" spans="1:6">
      <c r="A422">
        <v>11351</v>
      </c>
      <c r="B422" t="s">
        <v>286</v>
      </c>
      <c r="C422" t="s">
        <v>287</v>
      </c>
      <c r="D422" s="137">
        <v>17.5</v>
      </c>
      <c r="E422" s="137">
        <v>88</v>
      </c>
      <c r="F422">
        <v>6</v>
      </c>
    </row>
    <row r="423" spans="1:6">
      <c r="A423">
        <v>11352</v>
      </c>
      <c r="B423" t="s">
        <v>286</v>
      </c>
      <c r="C423" t="s">
        <v>287</v>
      </c>
      <c r="D423" s="137">
        <v>17.5</v>
      </c>
      <c r="E423" s="137">
        <v>88</v>
      </c>
      <c r="F423">
        <v>6</v>
      </c>
    </row>
    <row r="424" spans="1:6">
      <c r="A424">
        <v>11354</v>
      </c>
      <c r="B424" t="s">
        <v>326</v>
      </c>
      <c r="C424" t="s">
        <v>437</v>
      </c>
      <c r="D424" s="137">
        <v>18.399999999999999</v>
      </c>
      <c r="E424" s="137">
        <v>89.6</v>
      </c>
      <c r="F424">
        <v>6</v>
      </c>
    </row>
    <row r="425" spans="1:6">
      <c r="A425">
        <v>11355</v>
      </c>
      <c r="B425" t="s">
        <v>286</v>
      </c>
      <c r="C425" t="s">
        <v>287</v>
      </c>
      <c r="D425" s="137">
        <v>17.5</v>
      </c>
      <c r="E425" s="137">
        <v>88</v>
      </c>
      <c r="F425">
        <v>6</v>
      </c>
    </row>
    <row r="426" spans="1:6">
      <c r="A426">
        <v>11356</v>
      </c>
      <c r="B426" t="s">
        <v>326</v>
      </c>
      <c r="C426" t="s">
        <v>437</v>
      </c>
      <c r="D426" s="137">
        <v>18.399999999999999</v>
      </c>
      <c r="E426" s="137">
        <v>89.6</v>
      </c>
      <c r="F426">
        <v>6</v>
      </c>
    </row>
    <row r="427" spans="1:6">
      <c r="A427">
        <v>11357</v>
      </c>
      <c r="B427" t="s">
        <v>286</v>
      </c>
      <c r="C427" t="s">
        <v>287</v>
      </c>
      <c r="D427" s="137">
        <v>17.5</v>
      </c>
      <c r="E427" s="137">
        <v>88</v>
      </c>
      <c r="F427">
        <v>6</v>
      </c>
    </row>
    <row r="428" spans="1:6">
      <c r="A428">
        <v>11358</v>
      </c>
      <c r="B428" t="s">
        <v>286</v>
      </c>
      <c r="C428" t="s">
        <v>287</v>
      </c>
      <c r="D428" s="137">
        <v>17.5</v>
      </c>
      <c r="E428" s="137">
        <v>88</v>
      </c>
      <c r="F428">
        <v>6</v>
      </c>
    </row>
    <row r="429" spans="1:6">
      <c r="A429">
        <v>11359</v>
      </c>
      <c r="B429" t="s">
        <v>286</v>
      </c>
      <c r="C429" t="s">
        <v>287</v>
      </c>
      <c r="D429" s="137">
        <v>17.5</v>
      </c>
      <c r="E429" s="137">
        <v>88</v>
      </c>
      <c r="F429">
        <v>6</v>
      </c>
    </row>
    <row r="430" spans="1:6">
      <c r="A430">
        <v>11360</v>
      </c>
      <c r="B430" t="s">
        <v>286</v>
      </c>
      <c r="C430" t="s">
        <v>287</v>
      </c>
      <c r="D430" s="137">
        <v>17.5</v>
      </c>
      <c r="E430" s="137">
        <v>88</v>
      </c>
      <c r="F430">
        <v>6</v>
      </c>
    </row>
    <row r="431" spans="1:6">
      <c r="A431">
        <v>11361</v>
      </c>
      <c r="B431" t="s">
        <v>286</v>
      </c>
      <c r="C431" t="s">
        <v>287</v>
      </c>
      <c r="D431" s="137">
        <v>17.5</v>
      </c>
      <c r="E431" s="137">
        <v>88</v>
      </c>
      <c r="F431">
        <v>6</v>
      </c>
    </row>
    <row r="432" spans="1:6">
      <c r="A432">
        <v>11362</v>
      </c>
      <c r="B432" t="s">
        <v>286</v>
      </c>
      <c r="C432" t="s">
        <v>287</v>
      </c>
      <c r="D432" s="137">
        <v>17.5</v>
      </c>
      <c r="E432" s="137">
        <v>88</v>
      </c>
      <c r="F432">
        <v>6</v>
      </c>
    </row>
    <row r="433" spans="1:6">
      <c r="A433">
        <v>11363</v>
      </c>
      <c r="B433" t="s">
        <v>286</v>
      </c>
      <c r="C433" t="s">
        <v>287</v>
      </c>
      <c r="D433" s="137">
        <v>17.5</v>
      </c>
      <c r="E433" s="137">
        <v>88</v>
      </c>
      <c r="F433">
        <v>6</v>
      </c>
    </row>
    <row r="434" spans="1:6">
      <c r="A434">
        <v>11364</v>
      </c>
      <c r="B434" t="s">
        <v>286</v>
      </c>
      <c r="C434" t="s">
        <v>287</v>
      </c>
      <c r="D434" s="137">
        <v>17.5</v>
      </c>
      <c r="E434" s="137">
        <v>88</v>
      </c>
      <c r="F434">
        <v>6</v>
      </c>
    </row>
    <row r="435" spans="1:6">
      <c r="A435">
        <v>11365</v>
      </c>
      <c r="B435" t="s">
        <v>286</v>
      </c>
      <c r="C435" t="s">
        <v>287</v>
      </c>
      <c r="D435" s="137">
        <v>17.5</v>
      </c>
      <c r="E435" s="137">
        <v>88</v>
      </c>
      <c r="F435">
        <v>6</v>
      </c>
    </row>
    <row r="436" spans="1:6">
      <c r="A436">
        <v>11366</v>
      </c>
      <c r="B436" t="s">
        <v>286</v>
      </c>
      <c r="C436" t="s">
        <v>287</v>
      </c>
      <c r="D436" s="137">
        <v>17.5</v>
      </c>
      <c r="E436" s="137">
        <v>88</v>
      </c>
      <c r="F436">
        <v>6</v>
      </c>
    </row>
    <row r="437" spans="1:6">
      <c r="A437">
        <v>11367</v>
      </c>
      <c r="B437" t="s">
        <v>286</v>
      </c>
      <c r="C437" t="s">
        <v>287</v>
      </c>
      <c r="D437" s="137">
        <v>17.5</v>
      </c>
      <c r="E437" s="137">
        <v>88</v>
      </c>
      <c r="F437">
        <v>6</v>
      </c>
    </row>
    <row r="438" spans="1:6">
      <c r="A438">
        <v>11368</v>
      </c>
      <c r="B438" t="s">
        <v>326</v>
      </c>
      <c r="C438" t="s">
        <v>437</v>
      </c>
      <c r="D438" s="137">
        <v>18.399999999999999</v>
      </c>
      <c r="E438" s="137">
        <v>89.6</v>
      </c>
      <c r="F438">
        <v>6</v>
      </c>
    </row>
    <row r="439" spans="1:6">
      <c r="A439">
        <v>11369</v>
      </c>
      <c r="B439" t="s">
        <v>326</v>
      </c>
      <c r="C439" t="s">
        <v>437</v>
      </c>
      <c r="D439" s="137">
        <v>18.399999999999999</v>
      </c>
      <c r="E439" s="137">
        <v>89.6</v>
      </c>
      <c r="F439">
        <v>6</v>
      </c>
    </row>
    <row r="440" spans="1:6">
      <c r="A440">
        <v>11370</v>
      </c>
      <c r="B440" t="s">
        <v>326</v>
      </c>
      <c r="C440" t="s">
        <v>437</v>
      </c>
      <c r="D440" s="137">
        <v>18.399999999999999</v>
      </c>
      <c r="E440" s="137">
        <v>89.6</v>
      </c>
      <c r="F440">
        <v>6</v>
      </c>
    </row>
    <row r="441" spans="1:6">
      <c r="A441">
        <v>11371</v>
      </c>
      <c r="B441" t="s">
        <v>326</v>
      </c>
      <c r="C441" t="s">
        <v>437</v>
      </c>
      <c r="D441" s="137">
        <v>18.399999999999999</v>
      </c>
      <c r="E441" s="137">
        <v>89.6</v>
      </c>
      <c r="F441">
        <v>6</v>
      </c>
    </row>
    <row r="442" spans="1:6">
      <c r="A442">
        <v>11372</v>
      </c>
      <c r="B442" t="s">
        <v>326</v>
      </c>
      <c r="C442" t="s">
        <v>437</v>
      </c>
      <c r="D442" s="137">
        <v>18.399999999999999</v>
      </c>
      <c r="E442" s="137">
        <v>89.6</v>
      </c>
      <c r="F442">
        <v>6</v>
      </c>
    </row>
    <row r="443" spans="1:6">
      <c r="A443">
        <v>11373</v>
      </c>
      <c r="B443" t="s">
        <v>286</v>
      </c>
      <c r="C443" t="s">
        <v>287</v>
      </c>
      <c r="D443" s="137">
        <v>17.5</v>
      </c>
      <c r="E443" s="137">
        <v>88</v>
      </c>
      <c r="F443">
        <v>6</v>
      </c>
    </row>
    <row r="444" spans="1:6">
      <c r="A444">
        <v>11374</v>
      </c>
      <c r="B444" t="s">
        <v>286</v>
      </c>
      <c r="C444" t="s">
        <v>287</v>
      </c>
      <c r="D444" s="137">
        <v>17.5</v>
      </c>
      <c r="E444" s="137">
        <v>88</v>
      </c>
      <c r="F444">
        <v>6</v>
      </c>
    </row>
    <row r="445" spans="1:6">
      <c r="A445">
        <v>11375</v>
      </c>
      <c r="B445" t="s">
        <v>286</v>
      </c>
      <c r="C445" t="s">
        <v>287</v>
      </c>
      <c r="D445" s="137">
        <v>17.5</v>
      </c>
      <c r="E445" s="137">
        <v>88</v>
      </c>
      <c r="F445">
        <v>6</v>
      </c>
    </row>
    <row r="446" spans="1:6">
      <c r="A446">
        <v>11377</v>
      </c>
      <c r="B446" t="s">
        <v>286</v>
      </c>
      <c r="C446" t="s">
        <v>287</v>
      </c>
      <c r="D446" s="137">
        <v>17.5</v>
      </c>
      <c r="E446" s="137">
        <v>88</v>
      </c>
      <c r="F446">
        <v>6</v>
      </c>
    </row>
    <row r="447" spans="1:6">
      <c r="A447">
        <v>11378</v>
      </c>
      <c r="B447" t="s">
        <v>286</v>
      </c>
      <c r="C447" t="s">
        <v>287</v>
      </c>
      <c r="D447" s="137">
        <v>17.5</v>
      </c>
      <c r="E447" s="137">
        <v>88</v>
      </c>
      <c r="F447">
        <v>6</v>
      </c>
    </row>
    <row r="448" spans="1:6">
      <c r="A448">
        <v>11379</v>
      </c>
      <c r="B448" t="s">
        <v>286</v>
      </c>
      <c r="C448" t="s">
        <v>287</v>
      </c>
      <c r="D448" s="137">
        <v>17.5</v>
      </c>
      <c r="E448" s="137">
        <v>88</v>
      </c>
      <c r="F448">
        <v>6</v>
      </c>
    </row>
    <row r="449" spans="1:6">
      <c r="A449">
        <v>11380</v>
      </c>
      <c r="B449" t="s">
        <v>326</v>
      </c>
      <c r="C449" t="s">
        <v>437</v>
      </c>
      <c r="D449" s="137">
        <v>18.399999999999999</v>
      </c>
      <c r="E449" s="137">
        <v>89.6</v>
      </c>
      <c r="F449">
        <v>6</v>
      </c>
    </row>
    <row r="450" spans="1:6">
      <c r="A450">
        <v>11381</v>
      </c>
      <c r="B450" t="s">
        <v>286</v>
      </c>
      <c r="C450" t="s">
        <v>287</v>
      </c>
      <c r="D450" s="137">
        <v>17.5</v>
      </c>
      <c r="E450" s="137">
        <v>88</v>
      </c>
      <c r="F450">
        <v>6</v>
      </c>
    </row>
    <row r="451" spans="1:6">
      <c r="A451">
        <v>11385</v>
      </c>
      <c r="B451" t="s">
        <v>286</v>
      </c>
      <c r="C451" t="s">
        <v>287</v>
      </c>
      <c r="D451" s="137">
        <v>17.5</v>
      </c>
      <c r="E451" s="137">
        <v>88</v>
      </c>
      <c r="F451">
        <v>6</v>
      </c>
    </row>
    <row r="452" spans="1:6">
      <c r="A452">
        <v>11386</v>
      </c>
      <c r="B452" t="s">
        <v>286</v>
      </c>
      <c r="C452" t="s">
        <v>287</v>
      </c>
      <c r="D452" s="137">
        <v>17.5</v>
      </c>
      <c r="E452" s="137">
        <v>88</v>
      </c>
      <c r="F452">
        <v>6</v>
      </c>
    </row>
    <row r="453" spans="1:6">
      <c r="A453">
        <v>11405</v>
      </c>
      <c r="B453" t="s">
        <v>286</v>
      </c>
      <c r="C453" t="s">
        <v>287</v>
      </c>
      <c r="D453" s="137">
        <v>17.5</v>
      </c>
      <c r="E453" s="137">
        <v>88</v>
      </c>
      <c r="F453">
        <v>6</v>
      </c>
    </row>
    <row r="454" spans="1:6">
      <c r="A454">
        <v>11411</v>
      </c>
      <c r="B454" t="s">
        <v>286</v>
      </c>
      <c r="C454" t="s">
        <v>287</v>
      </c>
      <c r="D454" s="137">
        <v>17.5</v>
      </c>
      <c r="E454" s="137">
        <v>88</v>
      </c>
      <c r="F454">
        <v>6</v>
      </c>
    </row>
    <row r="455" spans="1:6">
      <c r="A455">
        <v>11412</v>
      </c>
      <c r="B455" t="s">
        <v>286</v>
      </c>
      <c r="C455" t="s">
        <v>287</v>
      </c>
      <c r="D455" s="137">
        <v>17.5</v>
      </c>
      <c r="E455" s="137">
        <v>88</v>
      </c>
      <c r="F455">
        <v>6</v>
      </c>
    </row>
    <row r="456" spans="1:6">
      <c r="A456">
        <v>11413</v>
      </c>
      <c r="B456" t="s">
        <v>286</v>
      </c>
      <c r="C456" t="s">
        <v>287</v>
      </c>
      <c r="D456" s="137">
        <v>17.5</v>
      </c>
      <c r="E456" s="137">
        <v>88</v>
      </c>
      <c r="F456">
        <v>6</v>
      </c>
    </row>
    <row r="457" spans="1:6">
      <c r="A457">
        <v>11414</v>
      </c>
      <c r="B457" t="s">
        <v>286</v>
      </c>
      <c r="C457" t="s">
        <v>287</v>
      </c>
      <c r="D457" s="137">
        <v>17.5</v>
      </c>
      <c r="E457" s="137">
        <v>88</v>
      </c>
      <c r="F457">
        <v>6</v>
      </c>
    </row>
    <row r="458" spans="1:6">
      <c r="A458">
        <v>11415</v>
      </c>
      <c r="B458" t="s">
        <v>286</v>
      </c>
      <c r="C458" t="s">
        <v>287</v>
      </c>
      <c r="D458" s="137">
        <v>17.5</v>
      </c>
      <c r="E458" s="137">
        <v>88</v>
      </c>
      <c r="F458">
        <v>6</v>
      </c>
    </row>
    <row r="459" spans="1:6">
      <c r="A459">
        <v>11416</v>
      </c>
      <c r="B459" t="s">
        <v>286</v>
      </c>
      <c r="C459" t="s">
        <v>287</v>
      </c>
      <c r="D459" s="137">
        <v>17.5</v>
      </c>
      <c r="E459" s="137">
        <v>88</v>
      </c>
      <c r="F459">
        <v>6</v>
      </c>
    </row>
    <row r="460" spans="1:6">
      <c r="A460">
        <v>11417</v>
      </c>
      <c r="B460" t="s">
        <v>286</v>
      </c>
      <c r="C460" t="s">
        <v>287</v>
      </c>
      <c r="D460" s="137">
        <v>17.5</v>
      </c>
      <c r="E460" s="137">
        <v>88</v>
      </c>
      <c r="F460">
        <v>6</v>
      </c>
    </row>
    <row r="461" spans="1:6">
      <c r="A461">
        <v>11418</v>
      </c>
      <c r="B461" t="s">
        <v>286</v>
      </c>
      <c r="C461" t="s">
        <v>287</v>
      </c>
      <c r="D461" s="137">
        <v>17.5</v>
      </c>
      <c r="E461" s="137">
        <v>88</v>
      </c>
      <c r="F461">
        <v>6</v>
      </c>
    </row>
    <row r="462" spans="1:6">
      <c r="A462">
        <v>11419</v>
      </c>
      <c r="B462" t="s">
        <v>286</v>
      </c>
      <c r="C462" t="s">
        <v>287</v>
      </c>
      <c r="D462" s="137">
        <v>17.5</v>
      </c>
      <c r="E462" s="137">
        <v>88</v>
      </c>
      <c r="F462">
        <v>6</v>
      </c>
    </row>
    <row r="463" spans="1:6">
      <c r="A463">
        <v>11420</v>
      </c>
      <c r="B463" t="s">
        <v>286</v>
      </c>
      <c r="C463" t="s">
        <v>287</v>
      </c>
      <c r="D463" s="137">
        <v>17.5</v>
      </c>
      <c r="E463" s="137">
        <v>88</v>
      </c>
      <c r="F463">
        <v>6</v>
      </c>
    </row>
    <row r="464" spans="1:6">
      <c r="A464">
        <v>11421</v>
      </c>
      <c r="B464" t="s">
        <v>286</v>
      </c>
      <c r="C464" t="s">
        <v>287</v>
      </c>
      <c r="D464" s="137">
        <v>17.5</v>
      </c>
      <c r="E464" s="137">
        <v>88</v>
      </c>
      <c r="F464">
        <v>6</v>
      </c>
    </row>
    <row r="465" spans="1:6">
      <c r="A465">
        <v>11422</v>
      </c>
      <c r="B465" t="s">
        <v>286</v>
      </c>
      <c r="C465" t="s">
        <v>287</v>
      </c>
      <c r="D465" s="137">
        <v>17.5</v>
      </c>
      <c r="E465" s="137">
        <v>88</v>
      </c>
      <c r="F465">
        <v>6</v>
      </c>
    </row>
    <row r="466" spans="1:6">
      <c r="A466">
        <v>11423</v>
      </c>
      <c r="B466" t="s">
        <v>286</v>
      </c>
      <c r="C466" t="s">
        <v>287</v>
      </c>
      <c r="D466" s="137">
        <v>17.5</v>
      </c>
      <c r="E466" s="137">
        <v>88</v>
      </c>
      <c r="F466">
        <v>6</v>
      </c>
    </row>
    <row r="467" spans="1:6">
      <c r="A467">
        <v>11424</v>
      </c>
      <c r="B467" t="s">
        <v>286</v>
      </c>
      <c r="C467" t="s">
        <v>287</v>
      </c>
      <c r="D467" s="137">
        <v>17.5</v>
      </c>
      <c r="E467" s="137">
        <v>88</v>
      </c>
      <c r="F467">
        <v>6</v>
      </c>
    </row>
    <row r="468" spans="1:6">
      <c r="A468">
        <v>11425</v>
      </c>
      <c r="B468" t="s">
        <v>286</v>
      </c>
      <c r="C468" t="s">
        <v>287</v>
      </c>
      <c r="D468" s="137">
        <v>17.5</v>
      </c>
      <c r="E468" s="137">
        <v>88</v>
      </c>
      <c r="F468">
        <v>6</v>
      </c>
    </row>
    <row r="469" spans="1:6">
      <c r="A469">
        <v>11426</v>
      </c>
      <c r="B469" t="s">
        <v>286</v>
      </c>
      <c r="C469" t="s">
        <v>287</v>
      </c>
      <c r="D469" s="137">
        <v>17.5</v>
      </c>
      <c r="E469" s="137">
        <v>88</v>
      </c>
      <c r="F469">
        <v>6</v>
      </c>
    </row>
    <row r="470" spans="1:6">
      <c r="A470">
        <v>11427</v>
      </c>
      <c r="B470" t="s">
        <v>286</v>
      </c>
      <c r="C470" t="s">
        <v>287</v>
      </c>
      <c r="D470" s="137">
        <v>17.5</v>
      </c>
      <c r="E470" s="137">
        <v>88</v>
      </c>
      <c r="F470">
        <v>6</v>
      </c>
    </row>
    <row r="471" spans="1:6">
      <c r="A471">
        <v>11428</v>
      </c>
      <c r="B471" t="s">
        <v>286</v>
      </c>
      <c r="C471" t="s">
        <v>287</v>
      </c>
      <c r="D471" s="137">
        <v>17.5</v>
      </c>
      <c r="E471" s="137">
        <v>88</v>
      </c>
      <c r="F471">
        <v>6</v>
      </c>
    </row>
    <row r="472" spans="1:6">
      <c r="A472">
        <v>11429</v>
      </c>
      <c r="B472" t="s">
        <v>286</v>
      </c>
      <c r="C472" t="s">
        <v>287</v>
      </c>
      <c r="D472" s="137">
        <v>17.5</v>
      </c>
      <c r="E472" s="137">
        <v>88</v>
      </c>
      <c r="F472">
        <v>6</v>
      </c>
    </row>
    <row r="473" spans="1:6">
      <c r="A473">
        <v>11430</v>
      </c>
      <c r="B473" t="s">
        <v>325</v>
      </c>
      <c r="C473" t="s">
        <v>436</v>
      </c>
      <c r="D473" s="137">
        <v>18</v>
      </c>
      <c r="E473" s="137">
        <v>86.6</v>
      </c>
      <c r="F473">
        <v>6</v>
      </c>
    </row>
    <row r="474" spans="1:6">
      <c r="A474">
        <v>11431</v>
      </c>
      <c r="B474" t="s">
        <v>286</v>
      </c>
      <c r="C474" t="s">
        <v>287</v>
      </c>
      <c r="D474" s="137">
        <v>17.5</v>
      </c>
      <c r="E474" s="137">
        <v>88</v>
      </c>
      <c r="F474">
        <v>6</v>
      </c>
    </row>
    <row r="475" spans="1:6">
      <c r="A475">
        <v>11432</v>
      </c>
      <c r="B475" t="s">
        <v>286</v>
      </c>
      <c r="C475" t="s">
        <v>287</v>
      </c>
      <c r="D475" s="137">
        <v>17.5</v>
      </c>
      <c r="E475" s="137">
        <v>88</v>
      </c>
      <c r="F475">
        <v>6</v>
      </c>
    </row>
    <row r="476" spans="1:6">
      <c r="A476">
        <v>11433</v>
      </c>
      <c r="B476" t="s">
        <v>286</v>
      </c>
      <c r="C476" t="s">
        <v>287</v>
      </c>
      <c r="D476" s="137">
        <v>17.5</v>
      </c>
      <c r="E476" s="137">
        <v>88</v>
      </c>
      <c r="F476">
        <v>6</v>
      </c>
    </row>
    <row r="477" spans="1:6">
      <c r="A477">
        <v>11434</v>
      </c>
      <c r="B477" t="s">
        <v>286</v>
      </c>
      <c r="C477" t="s">
        <v>287</v>
      </c>
      <c r="D477" s="137">
        <v>17.5</v>
      </c>
      <c r="E477" s="137">
        <v>88</v>
      </c>
      <c r="F477">
        <v>6</v>
      </c>
    </row>
    <row r="478" spans="1:6">
      <c r="A478">
        <v>11435</v>
      </c>
      <c r="B478" t="s">
        <v>286</v>
      </c>
      <c r="C478" t="s">
        <v>287</v>
      </c>
      <c r="D478" s="137">
        <v>17.5</v>
      </c>
      <c r="E478" s="137">
        <v>88</v>
      </c>
      <c r="F478">
        <v>6</v>
      </c>
    </row>
    <row r="479" spans="1:6">
      <c r="A479">
        <v>11436</v>
      </c>
      <c r="B479" t="s">
        <v>286</v>
      </c>
      <c r="C479" t="s">
        <v>287</v>
      </c>
      <c r="D479" s="137">
        <v>17.5</v>
      </c>
      <c r="E479" s="137">
        <v>88</v>
      </c>
      <c r="F479">
        <v>6</v>
      </c>
    </row>
    <row r="480" spans="1:6">
      <c r="A480">
        <v>11437</v>
      </c>
      <c r="B480" t="s">
        <v>286</v>
      </c>
      <c r="C480" t="s">
        <v>287</v>
      </c>
      <c r="D480" s="137">
        <v>17.5</v>
      </c>
      <c r="E480" s="137">
        <v>88</v>
      </c>
      <c r="F480">
        <v>6</v>
      </c>
    </row>
    <row r="481" spans="1:6">
      <c r="A481">
        <v>11439</v>
      </c>
      <c r="B481" t="s">
        <v>286</v>
      </c>
      <c r="C481" t="s">
        <v>287</v>
      </c>
      <c r="D481" s="137">
        <v>17.5</v>
      </c>
      <c r="E481" s="137">
        <v>88</v>
      </c>
      <c r="F481">
        <v>6</v>
      </c>
    </row>
    <row r="482" spans="1:6">
      <c r="A482">
        <v>11451</v>
      </c>
      <c r="B482" t="s">
        <v>286</v>
      </c>
      <c r="C482" t="s">
        <v>287</v>
      </c>
      <c r="D482" s="137">
        <v>17.5</v>
      </c>
      <c r="E482" s="137">
        <v>88</v>
      </c>
      <c r="F482">
        <v>6</v>
      </c>
    </row>
    <row r="483" spans="1:6">
      <c r="A483">
        <v>11499</v>
      </c>
      <c r="B483" t="s">
        <v>286</v>
      </c>
      <c r="C483" t="s">
        <v>287</v>
      </c>
      <c r="D483" s="137">
        <v>17.5</v>
      </c>
      <c r="E483" s="137">
        <v>88</v>
      </c>
      <c r="F483">
        <v>6</v>
      </c>
    </row>
    <row r="484" spans="1:6">
      <c r="A484">
        <v>11501</v>
      </c>
      <c r="B484" t="s">
        <v>347</v>
      </c>
      <c r="C484" t="s">
        <v>435</v>
      </c>
      <c r="D484" s="137">
        <v>17</v>
      </c>
      <c r="E484" s="137">
        <v>86.3</v>
      </c>
      <c r="F484">
        <v>6</v>
      </c>
    </row>
    <row r="485" spans="1:6">
      <c r="A485">
        <v>11507</v>
      </c>
      <c r="B485" t="s">
        <v>347</v>
      </c>
      <c r="C485" t="s">
        <v>435</v>
      </c>
      <c r="D485" s="137">
        <v>17</v>
      </c>
      <c r="E485" s="137">
        <v>86.3</v>
      </c>
      <c r="F485">
        <v>6</v>
      </c>
    </row>
    <row r="486" spans="1:6">
      <c r="A486">
        <v>11509</v>
      </c>
      <c r="B486" t="s">
        <v>325</v>
      </c>
      <c r="C486" t="s">
        <v>436</v>
      </c>
      <c r="D486" s="137">
        <v>18</v>
      </c>
      <c r="E486" s="137">
        <v>86.6</v>
      </c>
      <c r="F486">
        <v>6</v>
      </c>
    </row>
    <row r="487" spans="1:6">
      <c r="A487">
        <v>11510</v>
      </c>
      <c r="B487" t="s">
        <v>347</v>
      </c>
      <c r="C487" t="s">
        <v>435</v>
      </c>
      <c r="D487" s="137">
        <v>17</v>
      </c>
      <c r="E487" s="137">
        <v>86.3</v>
      </c>
      <c r="F487">
        <v>6</v>
      </c>
    </row>
    <row r="488" spans="1:6">
      <c r="A488">
        <v>11514</v>
      </c>
      <c r="B488" t="s">
        <v>347</v>
      </c>
      <c r="C488" t="s">
        <v>435</v>
      </c>
      <c r="D488" s="137">
        <v>17</v>
      </c>
      <c r="E488" s="137">
        <v>86.3</v>
      </c>
      <c r="F488">
        <v>6</v>
      </c>
    </row>
    <row r="489" spans="1:6">
      <c r="A489">
        <v>11516</v>
      </c>
      <c r="B489" t="s">
        <v>325</v>
      </c>
      <c r="C489" t="s">
        <v>436</v>
      </c>
      <c r="D489" s="137">
        <v>18</v>
      </c>
      <c r="E489" s="137">
        <v>86.6</v>
      </c>
      <c r="F489">
        <v>6</v>
      </c>
    </row>
    <row r="490" spans="1:6">
      <c r="A490">
        <v>11518</v>
      </c>
      <c r="B490" t="s">
        <v>325</v>
      </c>
      <c r="C490" t="s">
        <v>436</v>
      </c>
      <c r="D490" s="137">
        <v>18</v>
      </c>
      <c r="E490" s="137">
        <v>86.6</v>
      </c>
      <c r="F490">
        <v>6</v>
      </c>
    </row>
    <row r="491" spans="1:6">
      <c r="A491">
        <v>11520</v>
      </c>
      <c r="B491" t="s">
        <v>347</v>
      </c>
      <c r="C491" t="s">
        <v>435</v>
      </c>
      <c r="D491" s="137">
        <v>17</v>
      </c>
      <c r="E491" s="137">
        <v>86.3</v>
      </c>
      <c r="F491">
        <v>6</v>
      </c>
    </row>
    <row r="492" spans="1:6">
      <c r="A492">
        <v>11530</v>
      </c>
      <c r="B492" t="s">
        <v>347</v>
      </c>
      <c r="C492" t="s">
        <v>435</v>
      </c>
      <c r="D492" s="137">
        <v>17</v>
      </c>
      <c r="E492" s="137">
        <v>86.3</v>
      </c>
      <c r="F492">
        <v>6</v>
      </c>
    </row>
    <row r="493" spans="1:6">
      <c r="A493">
        <v>11531</v>
      </c>
      <c r="B493" t="s">
        <v>347</v>
      </c>
      <c r="C493" t="s">
        <v>435</v>
      </c>
      <c r="D493" s="137">
        <v>17</v>
      </c>
      <c r="E493" s="137">
        <v>86.3</v>
      </c>
      <c r="F493">
        <v>6</v>
      </c>
    </row>
    <row r="494" spans="1:6">
      <c r="A494">
        <v>11542</v>
      </c>
      <c r="B494" t="s">
        <v>347</v>
      </c>
      <c r="C494" t="s">
        <v>435</v>
      </c>
      <c r="D494" s="137">
        <v>17</v>
      </c>
      <c r="E494" s="137">
        <v>86.3</v>
      </c>
      <c r="F494">
        <v>6</v>
      </c>
    </row>
    <row r="495" spans="1:6">
      <c r="A495">
        <v>11545</v>
      </c>
      <c r="B495" t="s">
        <v>347</v>
      </c>
      <c r="C495" t="s">
        <v>435</v>
      </c>
      <c r="D495" s="137">
        <v>17</v>
      </c>
      <c r="E495" s="137">
        <v>86.3</v>
      </c>
      <c r="F495">
        <v>6</v>
      </c>
    </row>
    <row r="496" spans="1:6">
      <c r="A496">
        <v>11547</v>
      </c>
      <c r="B496" t="s">
        <v>347</v>
      </c>
      <c r="C496" t="s">
        <v>435</v>
      </c>
      <c r="D496" s="137">
        <v>17</v>
      </c>
      <c r="E496" s="137">
        <v>86.3</v>
      </c>
      <c r="F496">
        <v>6</v>
      </c>
    </row>
    <row r="497" spans="1:6">
      <c r="A497">
        <v>11548</v>
      </c>
      <c r="B497" t="s">
        <v>347</v>
      </c>
      <c r="C497" t="s">
        <v>435</v>
      </c>
      <c r="D497" s="137">
        <v>17</v>
      </c>
      <c r="E497" s="137">
        <v>86.3</v>
      </c>
      <c r="F497">
        <v>6</v>
      </c>
    </row>
    <row r="498" spans="1:6">
      <c r="A498">
        <v>11549</v>
      </c>
      <c r="B498" t="s">
        <v>347</v>
      </c>
      <c r="C498" t="s">
        <v>435</v>
      </c>
      <c r="D498" s="137">
        <v>17</v>
      </c>
      <c r="E498" s="137">
        <v>86.3</v>
      </c>
      <c r="F498">
        <v>6</v>
      </c>
    </row>
    <row r="499" spans="1:6">
      <c r="A499">
        <v>11550</v>
      </c>
      <c r="B499" t="s">
        <v>347</v>
      </c>
      <c r="C499" t="s">
        <v>435</v>
      </c>
      <c r="D499" s="137">
        <v>17</v>
      </c>
      <c r="E499" s="137">
        <v>86.3</v>
      </c>
      <c r="F499">
        <v>6</v>
      </c>
    </row>
    <row r="500" spans="1:6">
      <c r="A500">
        <v>11551</v>
      </c>
      <c r="B500" t="s">
        <v>347</v>
      </c>
      <c r="C500" t="s">
        <v>435</v>
      </c>
      <c r="D500" s="137">
        <v>17</v>
      </c>
      <c r="E500" s="137">
        <v>86.3</v>
      </c>
      <c r="F500">
        <v>6</v>
      </c>
    </row>
    <row r="501" spans="1:6">
      <c r="A501">
        <v>11552</v>
      </c>
      <c r="B501" t="s">
        <v>347</v>
      </c>
      <c r="C501" t="s">
        <v>435</v>
      </c>
      <c r="D501" s="137">
        <v>17</v>
      </c>
      <c r="E501" s="137">
        <v>86.3</v>
      </c>
      <c r="F501">
        <v>6</v>
      </c>
    </row>
    <row r="502" spans="1:6">
      <c r="A502">
        <v>11553</v>
      </c>
      <c r="B502" t="s">
        <v>347</v>
      </c>
      <c r="C502" t="s">
        <v>435</v>
      </c>
      <c r="D502" s="137">
        <v>17</v>
      </c>
      <c r="E502" s="137">
        <v>86.3</v>
      </c>
      <c r="F502">
        <v>6</v>
      </c>
    </row>
    <row r="503" spans="1:6">
      <c r="A503">
        <v>11554</v>
      </c>
      <c r="B503" t="s">
        <v>347</v>
      </c>
      <c r="C503" t="s">
        <v>435</v>
      </c>
      <c r="D503" s="137">
        <v>17</v>
      </c>
      <c r="E503" s="137">
        <v>86.3</v>
      </c>
      <c r="F503">
        <v>6</v>
      </c>
    </row>
    <row r="504" spans="1:6">
      <c r="A504">
        <v>11555</v>
      </c>
      <c r="B504" t="s">
        <v>347</v>
      </c>
      <c r="C504" t="s">
        <v>435</v>
      </c>
      <c r="D504" s="137">
        <v>17</v>
      </c>
      <c r="E504" s="137">
        <v>86.3</v>
      </c>
      <c r="F504">
        <v>6</v>
      </c>
    </row>
    <row r="505" spans="1:6">
      <c r="A505">
        <v>11556</v>
      </c>
      <c r="B505" t="s">
        <v>347</v>
      </c>
      <c r="C505" t="s">
        <v>435</v>
      </c>
      <c r="D505" s="137">
        <v>17</v>
      </c>
      <c r="E505" s="137">
        <v>86.3</v>
      </c>
      <c r="F505">
        <v>6</v>
      </c>
    </row>
    <row r="506" spans="1:6">
      <c r="A506">
        <v>11557</v>
      </c>
      <c r="B506" t="s">
        <v>325</v>
      </c>
      <c r="C506" t="s">
        <v>436</v>
      </c>
      <c r="D506" s="137">
        <v>18</v>
      </c>
      <c r="E506" s="137">
        <v>86.6</v>
      </c>
      <c r="F506">
        <v>6</v>
      </c>
    </row>
    <row r="507" spans="1:6">
      <c r="A507">
        <v>11558</v>
      </c>
      <c r="B507" t="s">
        <v>325</v>
      </c>
      <c r="C507" t="s">
        <v>436</v>
      </c>
      <c r="D507" s="137">
        <v>18</v>
      </c>
      <c r="E507" s="137">
        <v>86.6</v>
      </c>
      <c r="F507">
        <v>6</v>
      </c>
    </row>
    <row r="508" spans="1:6">
      <c r="A508">
        <v>11559</v>
      </c>
      <c r="B508" t="s">
        <v>325</v>
      </c>
      <c r="C508" t="s">
        <v>436</v>
      </c>
      <c r="D508" s="137">
        <v>18</v>
      </c>
      <c r="E508" s="137">
        <v>86.6</v>
      </c>
      <c r="F508">
        <v>6</v>
      </c>
    </row>
    <row r="509" spans="1:6">
      <c r="A509">
        <v>11560</v>
      </c>
      <c r="B509" t="s">
        <v>347</v>
      </c>
      <c r="C509" t="s">
        <v>435</v>
      </c>
      <c r="D509" s="137">
        <v>17</v>
      </c>
      <c r="E509" s="137">
        <v>86.3</v>
      </c>
      <c r="F509">
        <v>6</v>
      </c>
    </row>
    <row r="510" spans="1:6">
      <c r="A510">
        <v>11561</v>
      </c>
      <c r="B510" t="s">
        <v>325</v>
      </c>
      <c r="C510" t="s">
        <v>436</v>
      </c>
      <c r="D510" s="137">
        <v>18</v>
      </c>
      <c r="E510" s="137">
        <v>86.6</v>
      </c>
      <c r="F510">
        <v>6</v>
      </c>
    </row>
    <row r="511" spans="1:6">
      <c r="A511">
        <v>11563</v>
      </c>
      <c r="B511" t="s">
        <v>325</v>
      </c>
      <c r="C511" t="s">
        <v>436</v>
      </c>
      <c r="D511" s="137">
        <v>18</v>
      </c>
      <c r="E511" s="137">
        <v>86.6</v>
      </c>
      <c r="F511">
        <v>6</v>
      </c>
    </row>
    <row r="512" spans="1:6">
      <c r="A512">
        <v>11565</v>
      </c>
      <c r="B512" t="s">
        <v>325</v>
      </c>
      <c r="C512" t="s">
        <v>436</v>
      </c>
      <c r="D512" s="137">
        <v>18</v>
      </c>
      <c r="E512" s="137">
        <v>86.6</v>
      </c>
      <c r="F512">
        <v>6</v>
      </c>
    </row>
    <row r="513" spans="1:6">
      <c r="A513">
        <v>11566</v>
      </c>
      <c r="B513" t="s">
        <v>347</v>
      </c>
      <c r="C513" t="s">
        <v>435</v>
      </c>
      <c r="D513" s="137">
        <v>17</v>
      </c>
      <c r="E513" s="137">
        <v>86.3</v>
      </c>
      <c r="F513">
        <v>6</v>
      </c>
    </row>
    <row r="514" spans="1:6">
      <c r="A514">
        <v>11568</v>
      </c>
      <c r="B514" t="s">
        <v>347</v>
      </c>
      <c r="C514" t="s">
        <v>435</v>
      </c>
      <c r="D514" s="137">
        <v>17</v>
      </c>
      <c r="E514" s="137">
        <v>86.3</v>
      </c>
      <c r="F514">
        <v>6</v>
      </c>
    </row>
    <row r="515" spans="1:6">
      <c r="A515">
        <v>11569</v>
      </c>
      <c r="B515" t="s">
        <v>325</v>
      </c>
      <c r="C515" t="s">
        <v>436</v>
      </c>
      <c r="D515" s="137">
        <v>18</v>
      </c>
      <c r="E515" s="137">
        <v>86.6</v>
      </c>
      <c r="F515">
        <v>6</v>
      </c>
    </row>
    <row r="516" spans="1:6">
      <c r="A516">
        <v>11570</v>
      </c>
      <c r="B516" t="s">
        <v>347</v>
      </c>
      <c r="C516" t="s">
        <v>435</v>
      </c>
      <c r="D516" s="137">
        <v>17</v>
      </c>
      <c r="E516" s="137">
        <v>86.3</v>
      </c>
      <c r="F516">
        <v>6</v>
      </c>
    </row>
    <row r="517" spans="1:6">
      <c r="A517">
        <v>11571</v>
      </c>
      <c r="B517" t="s">
        <v>347</v>
      </c>
      <c r="C517" t="s">
        <v>435</v>
      </c>
      <c r="D517" s="137">
        <v>17</v>
      </c>
      <c r="E517" s="137">
        <v>86.3</v>
      </c>
      <c r="F517">
        <v>6</v>
      </c>
    </row>
    <row r="518" spans="1:6">
      <c r="A518">
        <v>11572</v>
      </c>
      <c r="B518" t="s">
        <v>347</v>
      </c>
      <c r="C518" t="s">
        <v>435</v>
      </c>
      <c r="D518" s="137">
        <v>17</v>
      </c>
      <c r="E518" s="137">
        <v>86.3</v>
      </c>
      <c r="F518">
        <v>6</v>
      </c>
    </row>
    <row r="519" spans="1:6">
      <c r="A519">
        <v>11575</v>
      </c>
      <c r="B519" t="s">
        <v>347</v>
      </c>
      <c r="C519" t="s">
        <v>435</v>
      </c>
      <c r="D519" s="137">
        <v>17</v>
      </c>
      <c r="E519" s="137">
        <v>86.3</v>
      </c>
      <c r="F519">
        <v>6</v>
      </c>
    </row>
    <row r="520" spans="1:6">
      <c r="A520">
        <v>11576</v>
      </c>
      <c r="B520" t="s">
        <v>347</v>
      </c>
      <c r="C520" t="s">
        <v>435</v>
      </c>
      <c r="D520" s="137">
        <v>17</v>
      </c>
      <c r="E520" s="137">
        <v>86.3</v>
      </c>
      <c r="F520">
        <v>6</v>
      </c>
    </row>
    <row r="521" spans="1:6">
      <c r="A521">
        <v>11577</v>
      </c>
      <c r="B521" t="s">
        <v>347</v>
      </c>
      <c r="C521" t="s">
        <v>435</v>
      </c>
      <c r="D521" s="137">
        <v>17</v>
      </c>
      <c r="E521" s="137">
        <v>86.3</v>
      </c>
      <c r="F521">
        <v>6</v>
      </c>
    </row>
    <row r="522" spans="1:6">
      <c r="A522">
        <v>11579</v>
      </c>
      <c r="B522" t="s">
        <v>347</v>
      </c>
      <c r="C522" t="s">
        <v>435</v>
      </c>
      <c r="D522" s="137">
        <v>17</v>
      </c>
      <c r="E522" s="137">
        <v>86.3</v>
      </c>
      <c r="F522">
        <v>6</v>
      </c>
    </row>
    <row r="523" spans="1:6">
      <c r="A523">
        <v>11580</v>
      </c>
      <c r="B523" t="s">
        <v>325</v>
      </c>
      <c r="C523" t="s">
        <v>436</v>
      </c>
      <c r="D523" s="137">
        <v>18</v>
      </c>
      <c r="E523" s="137">
        <v>86.6</v>
      </c>
      <c r="F523">
        <v>6</v>
      </c>
    </row>
    <row r="524" spans="1:6">
      <c r="A524">
        <v>11581</v>
      </c>
      <c r="B524" t="s">
        <v>325</v>
      </c>
      <c r="C524" t="s">
        <v>436</v>
      </c>
      <c r="D524" s="137">
        <v>18</v>
      </c>
      <c r="E524" s="137">
        <v>86.6</v>
      </c>
      <c r="F524">
        <v>6</v>
      </c>
    </row>
    <row r="525" spans="1:6">
      <c r="A525">
        <v>11582</v>
      </c>
      <c r="B525" t="s">
        <v>325</v>
      </c>
      <c r="C525" t="s">
        <v>436</v>
      </c>
      <c r="D525" s="137">
        <v>18</v>
      </c>
      <c r="E525" s="137">
        <v>86.6</v>
      </c>
      <c r="F525">
        <v>6</v>
      </c>
    </row>
    <row r="526" spans="1:6">
      <c r="A526">
        <v>11590</v>
      </c>
      <c r="B526" t="s">
        <v>347</v>
      </c>
      <c r="C526" t="s">
        <v>435</v>
      </c>
      <c r="D526" s="137">
        <v>17</v>
      </c>
      <c r="E526" s="137">
        <v>86.3</v>
      </c>
      <c r="F526">
        <v>6</v>
      </c>
    </row>
    <row r="527" spans="1:6">
      <c r="A527">
        <v>11596</v>
      </c>
      <c r="B527" t="s">
        <v>347</v>
      </c>
      <c r="C527" t="s">
        <v>435</v>
      </c>
      <c r="D527" s="137">
        <v>17</v>
      </c>
      <c r="E527" s="137">
        <v>86.3</v>
      </c>
      <c r="F527">
        <v>6</v>
      </c>
    </row>
    <row r="528" spans="1:6">
      <c r="A528">
        <v>11598</v>
      </c>
      <c r="B528" t="s">
        <v>325</v>
      </c>
      <c r="C528" t="s">
        <v>436</v>
      </c>
      <c r="D528" s="137">
        <v>18</v>
      </c>
      <c r="E528" s="137">
        <v>86.6</v>
      </c>
      <c r="F528">
        <v>6</v>
      </c>
    </row>
    <row r="529" spans="1:6">
      <c r="A529">
        <v>11599</v>
      </c>
      <c r="B529" t="s">
        <v>347</v>
      </c>
      <c r="C529" t="s">
        <v>435</v>
      </c>
      <c r="D529" s="137">
        <v>17</v>
      </c>
      <c r="E529" s="137">
        <v>86.3</v>
      </c>
      <c r="F529">
        <v>6</v>
      </c>
    </row>
    <row r="530" spans="1:6">
      <c r="A530">
        <v>11690</v>
      </c>
      <c r="B530" t="s">
        <v>325</v>
      </c>
      <c r="C530" t="s">
        <v>436</v>
      </c>
      <c r="D530" s="137">
        <v>18</v>
      </c>
      <c r="E530" s="137">
        <v>86.6</v>
      </c>
      <c r="F530">
        <v>6</v>
      </c>
    </row>
    <row r="531" spans="1:6">
      <c r="A531">
        <v>11691</v>
      </c>
      <c r="B531" t="s">
        <v>325</v>
      </c>
      <c r="C531" t="s">
        <v>436</v>
      </c>
      <c r="D531" s="137">
        <v>18</v>
      </c>
      <c r="E531" s="137">
        <v>86.6</v>
      </c>
      <c r="F531">
        <v>6</v>
      </c>
    </row>
    <row r="532" spans="1:6">
      <c r="A532">
        <v>11692</v>
      </c>
      <c r="B532" t="s">
        <v>325</v>
      </c>
      <c r="C532" t="s">
        <v>436</v>
      </c>
      <c r="D532" s="137">
        <v>18</v>
      </c>
      <c r="E532" s="137">
        <v>86.6</v>
      </c>
      <c r="F532">
        <v>6</v>
      </c>
    </row>
    <row r="533" spans="1:6">
      <c r="A533">
        <v>11693</v>
      </c>
      <c r="B533" t="s">
        <v>325</v>
      </c>
      <c r="C533" t="s">
        <v>436</v>
      </c>
      <c r="D533" s="137">
        <v>18</v>
      </c>
      <c r="E533" s="137">
        <v>86.6</v>
      </c>
      <c r="F533">
        <v>6</v>
      </c>
    </row>
    <row r="534" spans="1:6">
      <c r="A534">
        <v>11694</v>
      </c>
      <c r="B534" t="s">
        <v>286</v>
      </c>
      <c r="C534" t="s">
        <v>287</v>
      </c>
      <c r="D534" s="137">
        <v>17.5</v>
      </c>
      <c r="E534" s="137">
        <v>88</v>
      </c>
      <c r="F534">
        <v>6</v>
      </c>
    </row>
    <row r="535" spans="1:6">
      <c r="A535">
        <v>11695</v>
      </c>
      <c r="B535" t="s">
        <v>286</v>
      </c>
      <c r="C535" t="s">
        <v>287</v>
      </c>
      <c r="D535" s="137">
        <v>17.5</v>
      </c>
      <c r="E535" s="137">
        <v>88</v>
      </c>
      <c r="F535">
        <v>6</v>
      </c>
    </row>
    <row r="536" spans="1:6">
      <c r="A536">
        <v>11697</v>
      </c>
      <c r="B536" t="s">
        <v>286</v>
      </c>
      <c r="C536" t="s">
        <v>287</v>
      </c>
      <c r="D536" s="137">
        <v>17.5</v>
      </c>
      <c r="E536" s="137">
        <v>88</v>
      </c>
      <c r="F536">
        <v>6</v>
      </c>
    </row>
    <row r="537" spans="1:6">
      <c r="A537">
        <v>11701</v>
      </c>
      <c r="B537" t="s">
        <v>347</v>
      </c>
      <c r="C537" t="s">
        <v>435</v>
      </c>
      <c r="D537" s="137">
        <v>17</v>
      </c>
      <c r="E537" s="137">
        <v>86.3</v>
      </c>
      <c r="F537">
        <v>6</v>
      </c>
    </row>
    <row r="538" spans="1:6">
      <c r="A538">
        <v>11702</v>
      </c>
      <c r="B538" t="s">
        <v>347</v>
      </c>
      <c r="C538" t="s">
        <v>435</v>
      </c>
      <c r="D538" s="137">
        <v>17</v>
      </c>
      <c r="E538" s="137">
        <v>86.3</v>
      </c>
      <c r="F538">
        <v>6</v>
      </c>
    </row>
    <row r="539" spans="1:6">
      <c r="A539">
        <v>11703</v>
      </c>
      <c r="B539" t="s">
        <v>347</v>
      </c>
      <c r="C539" t="s">
        <v>435</v>
      </c>
      <c r="D539" s="137">
        <v>17</v>
      </c>
      <c r="E539" s="137">
        <v>86.3</v>
      </c>
      <c r="F539">
        <v>6</v>
      </c>
    </row>
    <row r="540" spans="1:6">
      <c r="A540">
        <v>11704</v>
      </c>
      <c r="B540" t="s">
        <v>347</v>
      </c>
      <c r="C540" t="s">
        <v>435</v>
      </c>
      <c r="D540" s="137">
        <v>17</v>
      </c>
      <c r="E540" s="137">
        <v>86.3</v>
      </c>
      <c r="F540">
        <v>6</v>
      </c>
    </row>
    <row r="541" spans="1:6">
      <c r="A541">
        <v>11705</v>
      </c>
      <c r="B541" t="s">
        <v>330</v>
      </c>
      <c r="C541" t="s">
        <v>251</v>
      </c>
      <c r="D541" s="137">
        <v>15.9</v>
      </c>
      <c r="E541" s="137">
        <v>85.7</v>
      </c>
      <c r="F541">
        <v>6</v>
      </c>
    </row>
    <row r="542" spans="1:6">
      <c r="A542">
        <v>11706</v>
      </c>
      <c r="B542" t="s">
        <v>347</v>
      </c>
      <c r="C542" t="s">
        <v>435</v>
      </c>
      <c r="D542" s="137">
        <v>17</v>
      </c>
      <c r="E542" s="137">
        <v>86.3</v>
      </c>
      <c r="F542">
        <v>6</v>
      </c>
    </row>
    <row r="543" spans="1:6">
      <c r="A543">
        <v>11707</v>
      </c>
      <c r="B543" t="s">
        <v>347</v>
      </c>
      <c r="C543" t="s">
        <v>435</v>
      </c>
      <c r="D543" s="137">
        <v>17</v>
      </c>
      <c r="E543" s="137">
        <v>86.3</v>
      </c>
      <c r="F543">
        <v>6</v>
      </c>
    </row>
    <row r="544" spans="1:6">
      <c r="A544">
        <v>11709</v>
      </c>
      <c r="B544" t="s">
        <v>347</v>
      </c>
      <c r="C544" t="s">
        <v>435</v>
      </c>
      <c r="D544" s="137">
        <v>17</v>
      </c>
      <c r="E544" s="137">
        <v>86.3</v>
      </c>
      <c r="F544">
        <v>6</v>
      </c>
    </row>
    <row r="545" spans="1:6">
      <c r="A545">
        <v>11710</v>
      </c>
      <c r="B545" t="s">
        <v>347</v>
      </c>
      <c r="C545" t="s">
        <v>435</v>
      </c>
      <c r="D545" s="137">
        <v>17</v>
      </c>
      <c r="E545" s="137">
        <v>86.3</v>
      </c>
      <c r="F545">
        <v>6</v>
      </c>
    </row>
    <row r="546" spans="1:6">
      <c r="A546">
        <v>11713</v>
      </c>
      <c r="B546" t="s">
        <v>330</v>
      </c>
      <c r="C546" t="s">
        <v>251</v>
      </c>
      <c r="D546" s="137">
        <v>15.9</v>
      </c>
      <c r="E546" s="137">
        <v>85.7</v>
      </c>
      <c r="F546">
        <v>6</v>
      </c>
    </row>
    <row r="547" spans="1:6">
      <c r="A547">
        <v>11714</v>
      </c>
      <c r="B547" t="s">
        <v>347</v>
      </c>
      <c r="C547" t="s">
        <v>435</v>
      </c>
      <c r="D547" s="137">
        <v>17</v>
      </c>
      <c r="E547" s="137">
        <v>86.3</v>
      </c>
      <c r="F547">
        <v>6</v>
      </c>
    </row>
    <row r="548" spans="1:6">
      <c r="A548">
        <v>11715</v>
      </c>
      <c r="B548" t="s">
        <v>330</v>
      </c>
      <c r="C548" t="s">
        <v>251</v>
      </c>
      <c r="D548" s="137">
        <v>15.9</v>
      </c>
      <c r="E548" s="137">
        <v>85.7</v>
      </c>
      <c r="F548">
        <v>6</v>
      </c>
    </row>
    <row r="549" spans="1:6">
      <c r="A549">
        <v>11716</v>
      </c>
      <c r="B549" t="s">
        <v>330</v>
      </c>
      <c r="C549" t="s">
        <v>251</v>
      </c>
      <c r="D549" s="137">
        <v>15.9</v>
      </c>
      <c r="E549" s="137">
        <v>85.7</v>
      </c>
      <c r="F549">
        <v>6</v>
      </c>
    </row>
    <row r="550" spans="1:6">
      <c r="A550">
        <v>11717</v>
      </c>
      <c r="B550" t="s">
        <v>347</v>
      </c>
      <c r="C550" t="s">
        <v>435</v>
      </c>
      <c r="D550" s="137">
        <v>17</v>
      </c>
      <c r="E550" s="137">
        <v>86.3</v>
      </c>
      <c r="F550">
        <v>6</v>
      </c>
    </row>
    <row r="551" spans="1:6">
      <c r="A551">
        <v>11718</v>
      </c>
      <c r="B551" t="s">
        <v>347</v>
      </c>
      <c r="C551" t="s">
        <v>435</v>
      </c>
      <c r="D551" s="137">
        <v>17</v>
      </c>
      <c r="E551" s="137">
        <v>86.3</v>
      </c>
      <c r="F551">
        <v>6</v>
      </c>
    </row>
    <row r="552" spans="1:6">
      <c r="A552">
        <v>11719</v>
      </c>
      <c r="B552" t="s">
        <v>330</v>
      </c>
      <c r="C552" t="s">
        <v>251</v>
      </c>
      <c r="D552" s="137">
        <v>15.9</v>
      </c>
      <c r="E552" s="137">
        <v>85.7</v>
      </c>
      <c r="F552">
        <v>6</v>
      </c>
    </row>
    <row r="553" spans="1:6">
      <c r="A553">
        <v>11720</v>
      </c>
      <c r="B553" t="s">
        <v>330</v>
      </c>
      <c r="C553" t="s">
        <v>251</v>
      </c>
      <c r="D553" s="137">
        <v>15.9</v>
      </c>
      <c r="E553" s="137">
        <v>85.7</v>
      </c>
      <c r="F553">
        <v>6</v>
      </c>
    </row>
    <row r="554" spans="1:6">
      <c r="A554">
        <v>11721</v>
      </c>
      <c r="B554" t="s">
        <v>347</v>
      </c>
      <c r="C554" t="s">
        <v>435</v>
      </c>
      <c r="D554" s="137">
        <v>17</v>
      </c>
      <c r="E554" s="137">
        <v>86.3</v>
      </c>
      <c r="F554">
        <v>6</v>
      </c>
    </row>
    <row r="555" spans="1:6">
      <c r="A555">
        <v>11722</v>
      </c>
      <c r="B555" t="s">
        <v>347</v>
      </c>
      <c r="C555" t="s">
        <v>435</v>
      </c>
      <c r="D555" s="137">
        <v>17</v>
      </c>
      <c r="E555" s="137">
        <v>86.3</v>
      </c>
      <c r="F555">
        <v>6</v>
      </c>
    </row>
    <row r="556" spans="1:6">
      <c r="A556">
        <v>11724</v>
      </c>
      <c r="B556" t="s">
        <v>347</v>
      </c>
      <c r="C556" t="s">
        <v>435</v>
      </c>
      <c r="D556" s="137">
        <v>17</v>
      </c>
      <c r="E556" s="137">
        <v>86.3</v>
      </c>
      <c r="F556">
        <v>6</v>
      </c>
    </row>
    <row r="557" spans="1:6">
      <c r="A557">
        <v>11725</v>
      </c>
      <c r="B557" t="s">
        <v>347</v>
      </c>
      <c r="C557" t="s">
        <v>435</v>
      </c>
      <c r="D557" s="137">
        <v>17</v>
      </c>
      <c r="E557" s="137">
        <v>86.3</v>
      </c>
      <c r="F557">
        <v>6</v>
      </c>
    </row>
    <row r="558" spans="1:6">
      <c r="A558">
        <v>11726</v>
      </c>
      <c r="B558" t="s">
        <v>347</v>
      </c>
      <c r="C558" t="s">
        <v>435</v>
      </c>
      <c r="D558" s="137">
        <v>17</v>
      </c>
      <c r="E558" s="137">
        <v>86.3</v>
      </c>
      <c r="F558">
        <v>6</v>
      </c>
    </row>
    <row r="559" spans="1:6">
      <c r="A559">
        <v>11727</v>
      </c>
      <c r="B559" t="s">
        <v>330</v>
      </c>
      <c r="C559" t="s">
        <v>251</v>
      </c>
      <c r="D559" s="137">
        <v>15.9</v>
      </c>
      <c r="E559" s="137">
        <v>85.7</v>
      </c>
      <c r="F559">
        <v>6</v>
      </c>
    </row>
    <row r="560" spans="1:6">
      <c r="A560">
        <v>11729</v>
      </c>
      <c r="B560" t="s">
        <v>347</v>
      </c>
      <c r="C560" t="s">
        <v>435</v>
      </c>
      <c r="D560" s="137">
        <v>17</v>
      </c>
      <c r="E560" s="137">
        <v>86.3</v>
      </c>
      <c r="F560">
        <v>6</v>
      </c>
    </row>
    <row r="561" spans="1:6">
      <c r="A561">
        <v>11730</v>
      </c>
      <c r="B561" t="s">
        <v>347</v>
      </c>
      <c r="C561" t="s">
        <v>435</v>
      </c>
      <c r="D561" s="137">
        <v>17</v>
      </c>
      <c r="E561" s="137">
        <v>86.3</v>
      </c>
      <c r="F561">
        <v>6</v>
      </c>
    </row>
    <row r="562" spans="1:6">
      <c r="A562">
        <v>11731</v>
      </c>
      <c r="B562" t="s">
        <v>347</v>
      </c>
      <c r="C562" t="s">
        <v>435</v>
      </c>
      <c r="D562" s="137">
        <v>17</v>
      </c>
      <c r="E562" s="137">
        <v>86.3</v>
      </c>
      <c r="F562">
        <v>6</v>
      </c>
    </row>
    <row r="563" spans="1:6">
      <c r="A563">
        <v>11732</v>
      </c>
      <c r="B563" t="s">
        <v>347</v>
      </c>
      <c r="C563" t="s">
        <v>435</v>
      </c>
      <c r="D563" s="137">
        <v>17</v>
      </c>
      <c r="E563" s="137">
        <v>86.3</v>
      </c>
      <c r="F563">
        <v>6</v>
      </c>
    </row>
    <row r="564" spans="1:6">
      <c r="A564">
        <v>11733</v>
      </c>
      <c r="B564" t="s">
        <v>347</v>
      </c>
      <c r="C564" t="s">
        <v>435</v>
      </c>
      <c r="D564" s="137">
        <v>17</v>
      </c>
      <c r="E564" s="137">
        <v>86.3</v>
      </c>
      <c r="F564">
        <v>6</v>
      </c>
    </row>
    <row r="565" spans="1:6">
      <c r="A565">
        <v>11735</v>
      </c>
      <c r="B565" t="s">
        <v>347</v>
      </c>
      <c r="C565" t="s">
        <v>435</v>
      </c>
      <c r="D565" s="137">
        <v>17</v>
      </c>
      <c r="E565" s="137">
        <v>86.3</v>
      </c>
      <c r="F565">
        <v>6</v>
      </c>
    </row>
    <row r="566" spans="1:6">
      <c r="A566">
        <v>11737</v>
      </c>
      <c r="B566" t="s">
        <v>347</v>
      </c>
      <c r="C566" t="s">
        <v>435</v>
      </c>
      <c r="D566" s="137">
        <v>17</v>
      </c>
      <c r="E566" s="137">
        <v>86.3</v>
      </c>
      <c r="F566">
        <v>6</v>
      </c>
    </row>
    <row r="567" spans="1:6">
      <c r="A567">
        <v>11738</v>
      </c>
      <c r="B567" t="s">
        <v>330</v>
      </c>
      <c r="C567" t="s">
        <v>251</v>
      </c>
      <c r="D567" s="137">
        <v>15.9</v>
      </c>
      <c r="E567" s="137">
        <v>85.7</v>
      </c>
      <c r="F567">
        <v>6</v>
      </c>
    </row>
    <row r="568" spans="1:6">
      <c r="A568">
        <v>11739</v>
      </c>
      <c r="B568" t="s">
        <v>347</v>
      </c>
      <c r="C568" t="s">
        <v>435</v>
      </c>
      <c r="D568" s="137">
        <v>17</v>
      </c>
      <c r="E568" s="137">
        <v>86.3</v>
      </c>
      <c r="F568">
        <v>6</v>
      </c>
    </row>
    <row r="569" spans="1:6">
      <c r="A569">
        <v>11740</v>
      </c>
      <c r="B569" t="s">
        <v>347</v>
      </c>
      <c r="C569" t="s">
        <v>435</v>
      </c>
      <c r="D569" s="137">
        <v>17</v>
      </c>
      <c r="E569" s="137">
        <v>86.3</v>
      </c>
      <c r="F569">
        <v>6</v>
      </c>
    </row>
    <row r="570" spans="1:6">
      <c r="A570">
        <v>11741</v>
      </c>
      <c r="B570" t="s">
        <v>330</v>
      </c>
      <c r="C570" t="s">
        <v>251</v>
      </c>
      <c r="D570" s="137">
        <v>15.9</v>
      </c>
      <c r="E570" s="137">
        <v>85.7</v>
      </c>
      <c r="F570">
        <v>6</v>
      </c>
    </row>
    <row r="571" spans="1:6">
      <c r="A571">
        <v>11742</v>
      </c>
      <c r="B571" t="s">
        <v>330</v>
      </c>
      <c r="C571" t="s">
        <v>251</v>
      </c>
      <c r="D571" s="137">
        <v>15.9</v>
      </c>
      <c r="E571" s="137">
        <v>85.7</v>
      </c>
      <c r="F571">
        <v>6</v>
      </c>
    </row>
    <row r="572" spans="1:6">
      <c r="A572">
        <v>11743</v>
      </c>
      <c r="B572" t="s">
        <v>347</v>
      </c>
      <c r="C572" t="s">
        <v>435</v>
      </c>
      <c r="D572" s="137">
        <v>17</v>
      </c>
      <c r="E572" s="137">
        <v>86.3</v>
      </c>
      <c r="F572">
        <v>6</v>
      </c>
    </row>
    <row r="573" spans="1:6">
      <c r="A573">
        <v>11746</v>
      </c>
      <c r="B573" t="s">
        <v>347</v>
      </c>
      <c r="C573" t="s">
        <v>435</v>
      </c>
      <c r="D573" s="137">
        <v>17</v>
      </c>
      <c r="E573" s="137">
        <v>86.3</v>
      </c>
      <c r="F573">
        <v>6</v>
      </c>
    </row>
    <row r="574" spans="1:6">
      <c r="A574">
        <v>11747</v>
      </c>
      <c r="B574" t="s">
        <v>347</v>
      </c>
      <c r="C574" t="s">
        <v>435</v>
      </c>
      <c r="D574" s="137">
        <v>17</v>
      </c>
      <c r="E574" s="137">
        <v>86.3</v>
      </c>
      <c r="F574">
        <v>6</v>
      </c>
    </row>
    <row r="575" spans="1:6">
      <c r="A575">
        <v>11749</v>
      </c>
      <c r="B575" t="s">
        <v>330</v>
      </c>
      <c r="C575" t="s">
        <v>251</v>
      </c>
      <c r="D575" s="137">
        <v>15.9</v>
      </c>
      <c r="E575" s="137">
        <v>85.7</v>
      </c>
      <c r="F575">
        <v>6</v>
      </c>
    </row>
    <row r="576" spans="1:6">
      <c r="A576">
        <v>11751</v>
      </c>
      <c r="B576" t="s">
        <v>347</v>
      </c>
      <c r="C576" t="s">
        <v>435</v>
      </c>
      <c r="D576" s="137">
        <v>17</v>
      </c>
      <c r="E576" s="137">
        <v>86.3</v>
      </c>
      <c r="F576">
        <v>6</v>
      </c>
    </row>
    <row r="577" spans="1:6">
      <c r="A577">
        <v>11752</v>
      </c>
      <c r="B577" t="s">
        <v>330</v>
      </c>
      <c r="C577" t="s">
        <v>251</v>
      </c>
      <c r="D577" s="137">
        <v>15.9</v>
      </c>
      <c r="E577" s="137">
        <v>85.7</v>
      </c>
      <c r="F577">
        <v>6</v>
      </c>
    </row>
    <row r="578" spans="1:6">
      <c r="A578">
        <v>11753</v>
      </c>
      <c r="B578" t="s">
        <v>347</v>
      </c>
      <c r="C578" t="s">
        <v>435</v>
      </c>
      <c r="D578" s="137">
        <v>17</v>
      </c>
      <c r="E578" s="137">
        <v>86.3</v>
      </c>
      <c r="F578">
        <v>6</v>
      </c>
    </row>
    <row r="579" spans="1:6">
      <c r="A579">
        <v>11754</v>
      </c>
      <c r="B579" t="s">
        <v>347</v>
      </c>
      <c r="C579" t="s">
        <v>435</v>
      </c>
      <c r="D579" s="137">
        <v>17</v>
      </c>
      <c r="E579" s="137">
        <v>86.3</v>
      </c>
      <c r="F579">
        <v>6</v>
      </c>
    </row>
    <row r="580" spans="1:6">
      <c r="A580">
        <v>11755</v>
      </c>
      <c r="B580" t="s">
        <v>330</v>
      </c>
      <c r="C580" t="s">
        <v>251</v>
      </c>
      <c r="D580" s="137">
        <v>15.9</v>
      </c>
      <c r="E580" s="137">
        <v>85.7</v>
      </c>
      <c r="F580">
        <v>6</v>
      </c>
    </row>
    <row r="581" spans="1:6">
      <c r="A581">
        <v>11756</v>
      </c>
      <c r="B581" t="s">
        <v>347</v>
      </c>
      <c r="C581" t="s">
        <v>435</v>
      </c>
      <c r="D581" s="137">
        <v>17</v>
      </c>
      <c r="E581" s="137">
        <v>86.3</v>
      </c>
      <c r="F581">
        <v>6</v>
      </c>
    </row>
    <row r="582" spans="1:6">
      <c r="A582">
        <v>11757</v>
      </c>
      <c r="B582" t="s">
        <v>347</v>
      </c>
      <c r="C582" t="s">
        <v>435</v>
      </c>
      <c r="D582" s="137">
        <v>17</v>
      </c>
      <c r="E582" s="137">
        <v>86.3</v>
      </c>
      <c r="F582">
        <v>6</v>
      </c>
    </row>
    <row r="583" spans="1:6">
      <c r="A583">
        <v>11758</v>
      </c>
      <c r="B583" t="s">
        <v>347</v>
      </c>
      <c r="C583" t="s">
        <v>435</v>
      </c>
      <c r="D583" s="137">
        <v>17</v>
      </c>
      <c r="E583" s="137">
        <v>86.3</v>
      </c>
      <c r="F583">
        <v>6</v>
      </c>
    </row>
    <row r="584" spans="1:6">
      <c r="A584">
        <v>11760</v>
      </c>
      <c r="B584" t="s">
        <v>347</v>
      </c>
      <c r="C584" t="s">
        <v>435</v>
      </c>
      <c r="D584" s="137">
        <v>17</v>
      </c>
      <c r="E584" s="137">
        <v>86.3</v>
      </c>
      <c r="F584">
        <v>6</v>
      </c>
    </row>
    <row r="585" spans="1:6">
      <c r="A585">
        <v>11762</v>
      </c>
      <c r="B585" t="s">
        <v>347</v>
      </c>
      <c r="C585" t="s">
        <v>435</v>
      </c>
      <c r="D585" s="137">
        <v>17</v>
      </c>
      <c r="E585" s="137">
        <v>86.3</v>
      </c>
      <c r="F585">
        <v>6</v>
      </c>
    </row>
    <row r="586" spans="1:6">
      <c r="A586">
        <v>11763</v>
      </c>
      <c r="B586" t="s">
        <v>330</v>
      </c>
      <c r="C586" t="s">
        <v>251</v>
      </c>
      <c r="D586" s="137">
        <v>15.9</v>
      </c>
      <c r="E586" s="137">
        <v>85.7</v>
      </c>
      <c r="F586">
        <v>6</v>
      </c>
    </row>
    <row r="587" spans="1:6">
      <c r="A587">
        <v>11764</v>
      </c>
      <c r="B587" t="s">
        <v>347</v>
      </c>
      <c r="C587" t="s">
        <v>435</v>
      </c>
      <c r="D587" s="137">
        <v>17</v>
      </c>
      <c r="E587" s="137">
        <v>86.3</v>
      </c>
      <c r="F587">
        <v>6</v>
      </c>
    </row>
    <row r="588" spans="1:6">
      <c r="A588">
        <v>11765</v>
      </c>
      <c r="B588" t="s">
        <v>347</v>
      </c>
      <c r="C588" t="s">
        <v>435</v>
      </c>
      <c r="D588" s="137">
        <v>17</v>
      </c>
      <c r="E588" s="137">
        <v>86.3</v>
      </c>
      <c r="F588">
        <v>6</v>
      </c>
    </row>
    <row r="589" spans="1:6">
      <c r="A589">
        <v>11766</v>
      </c>
      <c r="B589" t="s">
        <v>347</v>
      </c>
      <c r="C589" t="s">
        <v>435</v>
      </c>
      <c r="D589" s="137">
        <v>17</v>
      </c>
      <c r="E589" s="137">
        <v>86.3</v>
      </c>
      <c r="F589">
        <v>6</v>
      </c>
    </row>
    <row r="590" spans="1:6">
      <c r="A590">
        <v>11767</v>
      </c>
      <c r="B590" t="s">
        <v>330</v>
      </c>
      <c r="C590" t="s">
        <v>251</v>
      </c>
      <c r="D590" s="137">
        <v>15.9</v>
      </c>
      <c r="E590" s="137">
        <v>85.7</v>
      </c>
      <c r="F590">
        <v>6</v>
      </c>
    </row>
    <row r="591" spans="1:6">
      <c r="A591">
        <v>11768</v>
      </c>
      <c r="B591" t="s">
        <v>347</v>
      </c>
      <c r="C591" t="s">
        <v>435</v>
      </c>
      <c r="D591" s="137">
        <v>17</v>
      </c>
      <c r="E591" s="137">
        <v>86.3</v>
      </c>
      <c r="F591">
        <v>6</v>
      </c>
    </row>
    <row r="592" spans="1:6">
      <c r="A592">
        <v>11769</v>
      </c>
      <c r="B592" t="s">
        <v>330</v>
      </c>
      <c r="C592" t="s">
        <v>251</v>
      </c>
      <c r="D592" s="137">
        <v>15.9</v>
      </c>
      <c r="E592" s="137">
        <v>85.7</v>
      </c>
      <c r="F592">
        <v>6</v>
      </c>
    </row>
    <row r="593" spans="1:6">
      <c r="A593">
        <v>11770</v>
      </c>
      <c r="B593" t="s">
        <v>347</v>
      </c>
      <c r="C593" t="s">
        <v>435</v>
      </c>
      <c r="D593" s="137">
        <v>17</v>
      </c>
      <c r="E593" s="137">
        <v>86.3</v>
      </c>
      <c r="F593">
        <v>6</v>
      </c>
    </row>
    <row r="594" spans="1:6">
      <c r="A594">
        <v>11771</v>
      </c>
      <c r="B594" t="s">
        <v>347</v>
      </c>
      <c r="C594" t="s">
        <v>435</v>
      </c>
      <c r="D594" s="137">
        <v>17</v>
      </c>
      <c r="E594" s="137">
        <v>86.3</v>
      </c>
      <c r="F594">
        <v>6</v>
      </c>
    </row>
    <row r="595" spans="1:6">
      <c r="A595">
        <v>11772</v>
      </c>
      <c r="B595" t="s">
        <v>347</v>
      </c>
      <c r="C595" t="s">
        <v>435</v>
      </c>
      <c r="D595" s="137">
        <v>17</v>
      </c>
      <c r="E595" s="137">
        <v>86.3</v>
      </c>
      <c r="F595">
        <v>6</v>
      </c>
    </row>
    <row r="596" spans="1:6">
      <c r="A596">
        <v>11773</v>
      </c>
      <c r="B596" t="s">
        <v>347</v>
      </c>
      <c r="C596" t="s">
        <v>435</v>
      </c>
      <c r="D596" s="137">
        <v>17</v>
      </c>
      <c r="E596" s="137">
        <v>86.3</v>
      </c>
      <c r="F596">
        <v>6</v>
      </c>
    </row>
    <row r="597" spans="1:6">
      <c r="A597">
        <v>11775</v>
      </c>
      <c r="B597" t="s">
        <v>347</v>
      </c>
      <c r="C597" t="s">
        <v>435</v>
      </c>
      <c r="D597" s="137">
        <v>17</v>
      </c>
      <c r="E597" s="137">
        <v>86.3</v>
      </c>
      <c r="F597">
        <v>6</v>
      </c>
    </row>
    <row r="598" spans="1:6">
      <c r="A598">
        <v>11776</v>
      </c>
      <c r="B598" t="s">
        <v>330</v>
      </c>
      <c r="C598" t="s">
        <v>251</v>
      </c>
      <c r="D598" s="137">
        <v>15.9</v>
      </c>
      <c r="E598" s="137">
        <v>85.7</v>
      </c>
      <c r="F598">
        <v>6</v>
      </c>
    </row>
    <row r="599" spans="1:6">
      <c r="A599">
        <v>11777</v>
      </c>
      <c r="B599" t="s">
        <v>347</v>
      </c>
      <c r="C599" t="s">
        <v>435</v>
      </c>
      <c r="D599" s="137">
        <v>17</v>
      </c>
      <c r="E599" s="137">
        <v>86.3</v>
      </c>
      <c r="F599">
        <v>6</v>
      </c>
    </row>
    <row r="600" spans="1:6">
      <c r="A600">
        <v>11778</v>
      </c>
      <c r="B600" t="s">
        <v>347</v>
      </c>
      <c r="C600" t="s">
        <v>435</v>
      </c>
      <c r="D600" s="137">
        <v>17</v>
      </c>
      <c r="E600" s="137">
        <v>86.3</v>
      </c>
      <c r="F600">
        <v>6</v>
      </c>
    </row>
    <row r="601" spans="1:6">
      <c r="A601">
        <v>11779</v>
      </c>
      <c r="B601" t="s">
        <v>330</v>
      </c>
      <c r="C601" t="s">
        <v>251</v>
      </c>
      <c r="D601" s="137">
        <v>15.9</v>
      </c>
      <c r="E601" s="137">
        <v>85.7</v>
      </c>
      <c r="F601">
        <v>6</v>
      </c>
    </row>
    <row r="602" spans="1:6">
      <c r="A602">
        <v>11780</v>
      </c>
      <c r="B602" t="s">
        <v>347</v>
      </c>
      <c r="C602" t="s">
        <v>435</v>
      </c>
      <c r="D602" s="137">
        <v>17</v>
      </c>
      <c r="E602" s="137">
        <v>86.3</v>
      </c>
      <c r="F602">
        <v>6</v>
      </c>
    </row>
    <row r="603" spans="1:6">
      <c r="A603">
        <v>11782</v>
      </c>
      <c r="B603" t="s">
        <v>330</v>
      </c>
      <c r="C603" t="s">
        <v>251</v>
      </c>
      <c r="D603" s="137">
        <v>15.9</v>
      </c>
      <c r="E603" s="137">
        <v>85.7</v>
      </c>
      <c r="F603">
        <v>6</v>
      </c>
    </row>
    <row r="604" spans="1:6">
      <c r="A604">
        <v>11783</v>
      </c>
      <c r="B604" t="s">
        <v>347</v>
      </c>
      <c r="C604" t="s">
        <v>435</v>
      </c>
      <c r="D604" s="137">
        <v>17</v>
      </c>
      <c r="E604" s="137">
        <v>86.3</v>
      </c>
      <c r="F604">
        <v>6</v>
      </c>
    </row>
    <row r="605" spans="1:6">
      <c r="A605">
        <v>11784</v>
      </c>
      <c r="B605" t="s">
        <v>330</v>
      </c>
      <c r="C605" t="s">
        <v>251</v>
      </c>
      <c r="D605" s="137">
        <v>15.9</v>
      </c>
      <c r="E605" s="137">
        <v>85.7</v>
      </c>
      <c r="F605">
        <v>6</v>
      </c>
    </row>
    <row r="606" spans="1:6">
      <c r="A606">
        <v>11786</v>
      </c>
      <c r="B606" t="s">
        <v>347</v>
      </c>
      <c r="C606" t="s">
        <v>435</v>
      </c>
      <c r="D606" s="137">
        <v>17</v>
      </c>
      <c r="E606" s="137">
        <v>86.3</v>
      </c>
      <c r="F606">
        <v>6</v>
      </c>
    </row>
    <row r="607" spans="1:6">
      <c r="A607">
        <v>11787</v>
      </c>
      <c r="B607" t="s">
        <v>347</v>
      </c>
      <c r="C607" t="s">
        <v>435</v>
      </c>
      <c r="D607" s="137">
        <v>17</v>
      </c>
      <c r="E607" s="137">
        <v>86.3</v>
      </c>
      <c r="F607">
        <v>6</v>
      </c>
    </row>
    <row r="608" spans="1:6">
      <c r="A608">
        <v>11788</v>
      </c>
      <c r="B608" t="s">
        <v>347</v>
      </c>
      <c r="C608" t="s">
        <v>435</v>
      </c>
      <c r="D608" s="137">
        <v>17</v>
      </c>
      <c r="E608" s="137">
        <v>86.3</v>
      </c>
      <c r="F608">
        <v>6</v>
      </c>
    </row>
    <row r="609" spans="1:6">
      <c r="A609">
        <v>11789</v>
      </c>
      <c r="B609" t="s">
        <v>347</v>
      </c>
      <c r="C609" t="s">
        <v>435</v>
      </c>
      <c r="D609" s="137">
        <v>17</v>
      </c>
      <c r="E609" s="137">
        <v>86.3</v>
      </c>
      <c r="F609">
        <v>6</v>
      </c>
    </row>
    <row r="610" spans="1:6">
      <c r="A610">
        <v>11790</v>
      </c>
      <c r="B610" t="s">
        <v>347</v>
      </c>
      <c r="C610" t="s">
        <v>435</v>
      </c>
      <c r="D610" s="137">
        <v>17</v>
      </c>
      <c r="E610" s="137">
        <v>86.3</v>
      </c>
      <c r="F610">
        <v>6</v>
      </c>
    </row>
    <row r="611" spans="1:6">
      <c r="A611">
        <v>11791</v>
      </c>
      <c r="B611" t="s">
        <v>347</v>
      </c>
      <c r="C611" t="s">
        <v>435</v>
      </c>
      <c r="D611" s="137">
        <v>17</v>
      </c>
      <c r="E611" s="137">
        <v>86.3</v>
      </c>
      <c r="F611">
        <v>6</v>
      </c>
    </row>
    <row r="612" spans="1:6">
      <c r="A612">
        <v>11792</v>
      </c>
      <c r="B612" t="s">
        <v>330</v>
      </c>
      <c r="C612" t="s">
        <v>251</v>
      </c>
      <c r="D612" s="137">
        <v>15.9</v>
      </c>
      <c r="E612" s="137">
        <v>85.7</v>
      </c>
      <c r="F612">
        <v>6</v>
      </c>
    </row>
    <row r="613" spans="1:6">
      <c r="A613">
        <v>11793</v>
      </c>
      <c r="B613" t="s">
        <v>347</v>
      </c>
      <c r="C613" t="s">
        <v>435</v>
      </c>
      <c r="D613" s="137">
        <v>17</v>
      </c>
      <c r="E613" s="137">
        <v>86.3</v>
      </c>
      <c r="F613">
        <v>6</v>
      </c>
    </row>
    <row r="614" spans="1:6">
      <c r="A614">
        <v>11794</v>
      </c>
      <c r="B614" t="s">
        <v>347</v>
      </c>
      <c r="C614" t="s">
        <v>435</v>
      </c>
      <c r="D614" s="137">
        <v>17</v>
      </c>
      <c r="E614" s="137">
        <v>86.3</v>
      </c>
      <c r="F614">
        <v>6</v>
      </c>
    </row>
    <row r="615" spans="1:6">
      <c r="A615">
        <v>11795</v>
      </c>
      <c r="B615" t="s">
        <v>347</v>
      </c>
      <c r="C615" t="s">
        <v>435</v>
      </c>
      <c r="D615" s="137">
        <v>17</v>
      </c>
      <c r="E615" s="137">
        <v>86.3</v>
      </c>
      <c r="F615">
        <v>6</v>
      </c>
    </row>
    <row r="616" spans="1:6">
      <c r="A616">
        <v>11796</v>
      </c>
      <c r="B616" t="s">
        <v>330</v>
      </c>
      <c r="C616" t="s">
        <v>251</v>
      </c>
      <c r="D616" s="137">
        <v>15.9</v>
      </c>
      <c r="E616" s="137">
        <v>85.7</v>
      </c>
      <c r="F616">
        <v>6</v>
      </c>
    </row>
    <row r="617" spans="1:6">
      <c r="A617">
        <v>11797</v>
      </c>
      <c r="B617" t="s">
        <v>347</v>
      </c>
      <c r="C617" t="s">
        <v>435</v>
      </c>
      <c r="D617" s="137">
        <v>17</v>
      </c>
      <c r="E617" s="137">
        <v>86.3</v>
      </c>
      <c r="F617">
        <v>6</v>
      </c>
    </row>
    <row r="618" spans="1:6">
      <c r="A618">
        <v>11798</v>
      </c>
      <c r="B618" t="s">
        <v>347</v>
      </c>
      <c r="C618" t="s">
        <v>435</v>
      </c>
      <c r="D618" s="137">
        <v>17</v>
      </c>
      <c r="E618" s="137">
        <v>86.3</v>
      </c>
      <c r="F618">
        <v>6</v>
      </c>
    </row>
    <row r="619" spans="1:6">
      <c r="A619">
        <v>11801</v>
      </c>
      <c r="B619" t="s">
        <v>347</v>
      </c>
      <c r="C619" t="s">
        <v>435</v>
      </c>
      <c r="D619" s="137">
        <v>17</v>
      </c>
      <c r="E619" s="137">
        <v>86.3</v>
      </c>
      <c r="F619">
        <v>6</v>
      </c>
    </row>
    <row r="620" spans="1:6">
      <c r="A620">
        <v>11802</v>
      </c>
      <c r="B620" t="s">
        <v>347</v>
      </c>
      <c r="C620" t="s">
        <v>435</v>
      </c>
      <c r="D620" s="137">
        <v>17</v>
      </c>
      <c r="E620" s="137">
        <v>86.3</v>
      </c>
      <c r="F620">
        <v>6</v>
      </c>
    </row>
    <row r="621" spans="1:6">
      <c r="A621">
        <v>11803</v>
      </c>
      <c r="B621" t="s">
        <v>347</v>
      </c>
      <c r="C621" t="s">
        <v>435</v>
      </c>
      <c r="D621" s="137">
        <v>17</v>
      </c>
      <c r="E621" s="137">
        <v>86.3</v>
      </c>
      <c r="F621">
        <v>6</v>
      </c>
    </row>
    <row r="622" spans="1:6">
      <c r="A622">
        <v>11804</v>
      </c>
      <c r="B622" t="s">
        <v>347</v>
      </c>
      <c r="C622" t="s">
        <v>435</v>
      </c>
      <c r="D622" s="137">
        <v>17</v>
      </c>
      <c r="E622" s="137">
        <v>86.3</v>
      </c>
      <c r="F622">
        <v>6</v>
      </c>
    </row>
    <row r="623" spans="1:6">
      <c r="A623">
        <v>11815</v>
      </c>
      <c r="B623" t="s">
        <v>347</v>
      </c>
      <c r="C623" t="s">
        <v>435</v>
      </c>
      <c r="D623" s="137">
        <v>17</v>
      </c>
      <c r="E623" s="137">
        <v>86.3</v>
      </c>
      <c r="F623">
        <v>6</v>
      </c>
    </row>
    <row r="624" spans="1:6">
      <c r="A624">
        <v>11819</v>
      </c>
      <c r="B624" t="s">
        <v>347</v>
      </c>
      <c r="C624" t="s">
        <v>435</v>
      </c>
      <c r="D624" s="137">
        <v>17</v>
      </c>
      <c r="E624" s="137">
        <v>86.3</v>
      </c>
      <c r="F624">
        <v>6</v>
      </c>
    </row>
    <row r="625" spans="1:6">
      <c r="A625">
        <v>11853</v>
      </c>
      <c r="B625" t="s">
        <v>347</v>
      </c>
      <c r="C625" t="s">
        <v>435</v>
      </c>
      <c r="D625" s="137">
        <v>17</v>
      </c>
      <c r="E625" s="137">
        <v>86.3</v>
      </c>
      <c r="F625">
        <v>6</v>
      </c>
    </row>
    <row r="626" spans="1:6">
      <c r="A626">
        <v>11854</v>
      </c>
      <c r="B626" t="s">
        <v>347</v>
      </c>
      <c r="C626" t="s">
        <v>435</v>
      </c>
      <c r="D626" s="137">
        <v>17</v>
      </c>
      <c r="E626" s="137">
        <v>86.3</v>
      </c>
      <c r="F626">
        <v>6</v>
      </c>
    </row>
    <row r="627" spans="1:6">
      <c r="A627">
        <v>11901</v>
      </c>
      <c r="B627" t="s">
        <v>283</v>
      </c>
      <c r="C627" t="s">
        <v>266</v>
      </c>
      <c r="D627" s="137">
        <v>12.2</v>
      </c>
      <c r="E627" s="137">
        <v>84</v>
      </c>
      <c r="F627">
        <v>6</v>
      </c>
    </row>
    <row r="628" spans="1:6">
      <c r="A628">
        <v>11930</v>
      </c>
      <c r="B628" t="s">
        <v>283</v>
      </c>
      <c r="C628" t="s">
        <v>266</v>
      </c>
      <c r="D628" s="137">
        <v>12.2</v>
      </c>
      <c r="E628" s="137">
        <v>84</v>
      </c>
      <c r="F628">
        <v>6</v>
      </c>
    </row>
    <row r="629" spans="1:6">
      <c r="A629">
        <v>11931</v>
      </c>
      <c r="B629" t="s">
        <v>283</v>
      </c>
      <c r="C629" t="s">
        <v>266</v>
      </c>
      <c r="D629" s="137">
        <v>12.2</v>
      </c>
      <c r="E629" s="137">
        <v>84</v>
      </c>
      <c r="F629">
        <v>6</v>
      </c>
    </row>
    <row r="630" spans="1:6">
      <c r="A630">
        <v>11932</v>
      </c>
      <c r="B630" t="s">
        <v>283</v>
      </c>
      <c r="C630" t="s">
        <v>266</v>
      </c>
      <c r="D630" s="137">
        <v>12.2</v>
      </c>
      <c r="E630" s="137">
        <v>84</v>
      </c>
      <c r="F630">
        <v>6</v>
      </c>
    </row>
    <row r="631" spans="1:6">
      <c r="A631">
        <v>11933</v>
      </c>
      <c r="B631" t="s">
        <v>283</v>
      </c>
      <c r="C631" t="s">
        <v>266</v>
      </c>
      <c r="D631" s="137">
        <v>12.2</v>
      </c>
      <c r="E631" s="137">
        <v>84</v>
      </c>
      <c r="F631">
        <v>6</v>
      </c>
    </row>
    <row r="632" spans="1:6">
      <c r="A632">
        <v>11934</v>
      </c>
      <c r="B632" t="s">
        <v>283</v>
      </c>
      <c r="C632" t="s">
        <v>266</v>
      </c>
      <c r="D632" s="137">
        <v>12.2</v>
      </c>
      <c r="E632" s="137">
        <v>84</v>
      </c>
      <c r="F632">
        <v>6</v>
      </c>
    </row>
    <row r="633" spans="1:6">
      <c r="A633">
        <v>11935</v>
      </c>
      <c r="B633" t="s">
        <v>283</v>
      </c>
      <c r="C633" t="s">
        <v>266</v>
      </c>
      <c r="D633" s="137">
        <v>12.2</v>
      </c>
      <c r="E633" s="137">
        <v>84</v>
      </c>
      <c r="F633">
        <v>6</v>
      </c>
    </row>
    <row r="634" spans="1:6">
      <c r="A634">
        <v>11937</v>
      </c>
      <c r="B634" t="s">
        <v>283</v>
      </c>
      <c r="C634" t="s">
        <v>266</v>
      </c>
      <c r="D634" s="137">
        <v>12.2</v>
      </c>
      <c r="E634" s="137">
        <v>84</v>
      </c>
      <c r="F634">
        <v>6</v>
      </c>
    </row>
    <row r="635" spans="1:6">
      <c r="A635">
        <v>11939</v>
      </c>
      <c r="B635" t="s">
        <v>283</v>
      </c>
      <c r="C635" t="s">
        <v>266</v>
      </c>
      <c r="D635" s="137">
        <v>12.2</v>
      </c>
      <c r="E635" s="137">
        <v>84</v>
      </c>
      <c r="F635">
        <v>6</v>
      </c>
    </row>
    <row r="636" spans="1:6">
      <c r="A636">
        <v>11940</v>
      </c>
      <c r="B636" t="s">
        <v>283</v>
      </c>
      <c r="C636" t="s">
        <v>266</v>
      </c>
      <c r="D636" s="137">
        <v>12.2</v>
      </c>
      <c r="E636" s="137">
        <v>84</v>
      </c>
      <c r="F636">
        <v>6</v>
      </c>
    </row>
    <row r="637" spans="1:6">
      <c r="A637">
        <v>11941</v>
      </c>
      <c r="B637" t="s">
        <v>283</v>
      </c>
      <c r="C637" t="s">
        <v>266</v>
      </c>
      <c r="D637" s="137">
        <v>12.2</v>
      </c>
      <c r="E637" s="137">
        <v>84</v>
      </c>
      <c r="F637">
        <v>6</v>
      </c>
    </row>
    <row r="638" spans="1:6">
      <c r="A638">
        <v>11942</v>
      </c>
      <c r="B638" t="s">
        <v>283</v>
      </c>
      <c r="C638" t="s">
        <v>266</v>
      </c>
      <c r="D638" s="137">
        <v>12.2</v>
      </c>
      <c r="E638" s="137">
        <v>84</v>
      </c>
      <c r="F638">
        <v>6</v>
      </c>
    </row>
    <row r="639" spans="1:6">
      <c r="A639">
        <v>11944</v>
      </c>
      <c r="B639" t="s">
        <v>283</v>
      </c>
      <c r="C639" t="s">
        <v>266</v>
      </c>
      <c r="D639" s="137">
        <v>12.2</v>
      </c>
      <c r="E639" s="137">
        <v>84</v>
      </c>
      <c r="F639">
        <v>6</v>
      </c>
    </row>
    <row r="640" spans="1:6">
      <c r="A640">
        <v>11946</v>
      </c>
      <c r="B640" t="s">
        <v>283</v>
      </c>
      <c r="C640" t="s">
        <v>266</v>
      </c>
      <c r="D640" s="137">
        <v>12.2</v>
      </c>
      <c r="E640" s="137">
        <v>84</v>
      </c>
      <c r="F640">
        <v>6</v>
      </c>
    </row>
    <row r="641" spans="1:6">
      <c r="A641">
        <v>11947</v>
      </c>
      <c r="B641" t="s">
        <v>283</v>
      </c>
      <c r="C641" t="s">
        <v>266</v>
      </c>
      <c r="D641" s="137">
        <v>12.2</v>
      </c>
      <c r="E641" s="137">
        <v>84</v>
      </c>
      <c r="F641">
        <v>6</v>
      </c>
    </row>
    <row r="642" spans="1:6">
      <c r="A642">
        <v>11948</v>
      </c>
      <c r="B642" t="s">
        <v>283</v>
      </c>
      <c r="C642" t="s">
        <v>266</v>
      </c>
      <c r="D642" s="137">
        <v>12.2</v>
      </c>
      <c r="E642" s="137">
        <v>84</v>
      </c>
      <c r="F642">
        <v>6</v>
      </c>
    </row>
    <row r="643" spans="1:6">
      <c r="A643">
        <v>11949</v>
      </c>
      <c r="B643" t="s">
        <v>330</v>
      </c>
      <c r="C643" t="s">
        <v>251</v>
      </c>
      <c r="D643" s="137">
        <v>15.9</v>
      </c>
      <c r="E643" s="137">
        <v>85.7</v>
      </c>
      <c r="F643">
        <v>6</v>
      </c>
    </row>
    <row r="644" spans="1:6">
      <c r="A644">
        <v>11950</v>
      </c>
      <c r="B644" t="s">
        <v>330</v>
      </c>
      <c r="C644" t="s">
        <v>251</v>
      </c>
      <c r="D644" s="137">
        <v>15.9</v>
      </c>
      <c r="E644" s="137">
        <v>85.7</v>
      </c>
      <c r="F644">
        <v>6</v>
      </c>
    </row>
    <row r="645" spans="1:6">
      <c r="A645">
        <v>11951</v>
      </c>
      <c r="B645" t="s">
        <v>330</v>
      </c>
      <c r="C645" t="s">
        <v>251</v>
      </c>
      <c r="D645" s="137">
        <v>15.9</v>
      </c>
      <c r="E645" s="137">
        <v>85.7</v>
      </c>
      <c r="F645">
        <v>6</v>
      </c>
    </row>
    <row r="646" spans="1:6">
      <c r="A646">
        <v>11952</v>
      </c>
      <c r="B646" t="s">
        <v>283</v>
      </c>
      <c r="C646" t="s">
        <v>266</v>
      </c>
      <c r="D646" s="137">
        <v>12.2</v>
      </c>
      <c r="E646" s="137">
        <v>84</v>
      </c>
      <c r="F646">
        <v>6</v>
      </c>
    </row>
    <row r="647" spans="1:6">
      <c r="A647">
        <v>11953</v>
      </c>
      <c r="B647" t="s">
        <v>330</v>
      </c>
      <c r="C647" t="s">
        <v>251</v>
      </c>
      <c r="D647" s="137">
        <v>15.9</v>
      </c>
      <c r="E647" s="137">
        <v>85.7</v>
      </c>
      <c r="F647">
        <v>6</v>
      </c>
    </row>
    <row r="648" spans="1:6">
      <c r="A648">
        <v>11954</v>
      </c>
      <c r="B648" t="s">
        <v>283</v>
      </c>
      <c r="C648" t="s">
        <v>266</v>
      </c>
      <c r="D648" s="137">
        <v>12.2</v>
      </c>
      <c r="E648" s="137">
        <v>84</v>
      </c>
      <c r="F648">
        <v>6</v>
      </c>
    </row>
    <row r="649" spans="1:6">
      <c r="A649">
        <v>11955</v>
      </c>
      <c r="B649" t="s">
        <v>330</v>
      </c>
      <c r="C649" t="s">
        <v>251</v>
      </c>
      <c r="D649" s="137">
        <v>15.9</v>
      </c>
      <c r="E649" s="137">
        <v>85.7</v>
      </c>
      <c r="F649">
        <v>6</v>
      </c>
    </row>
    <row r="650" spans="1:6">
      <c r="A650">
        <v>11956</v>
      </c>
      <c r="B650" t="s">
        <v>283</v>
      </c>
      <c r="C650" t="s">
        <v>266</v>
      </c>
      <c r="D650" s="137">
        <v>12.2</v>
      </c>
      <c r="E650" s="137">
        <v>84</v>
      </c>
      <c r="F650">
        <v>6</v>
      </c>
    </row>
    <row r="651" spans="1:6">
      <c r="A651">
        <v>11957</v>
      </c>
      <c r="B651" t="s">
        <v>283</v>
      </c>
      <c r="C651" t="s">
        <v>266</v>
      </c>
      <c r="D651" s="137">
        <v>12.2</v>
      </c>
      <c r="E651" s="137">
        <v>84</v>
      </c>
      <c r="F651">
        <v>6</v>
      </c>
    </row>
    <row r="652" spans="1:6">
      <c r="A652">
        <v>11958</v>
      </c>
      <c r="B652" t="s">
        <v>283</v>
      </c>
      <c r="C652" t="s">
        <v>266</v>
      </c>
      <c r="D652" s="137">
        <v>12.2</v>
      </c>
      <c r="E652" s="137">
        <v>84</v>
      </c>
      <c r="F652">
        <v>6</v>
      </c>
    </row>
    <row r="653" spans="1:6">
      <c r="A653">
        <v>11959</v>
      </c>
      <c r="B653" t="s">
        <v>283</v>
      </c>
      <c r="C653" t="s">
        <v>266</v>
      </c>
      <c r="D653" s="137">
        <v>12.2</v>
      </c>
      <c r="E653" s="137">
        <v>84</v>
      </c>
      <c r="F653">
        <v>6</v>
      </c>
    </row>
    <row r="654" spans="1:6">
      <c r="A654">
        <v>11960</v>
      </c>
      <c r="B654" t="s">
        <v>283</v>
      </c>
      <c r="C654" t="s">
        <v>266</v>
      </c>
      <c r="D654" s="137">
        <v>12.2</v>
      </c>
      <c r="E654" s="137">
        <v>84</v>
      </c>
      <c r="F654">
        <v>6</v>
      </c>
    </row>
    <row r="655" spans="1:6">
      <c r="A655">
        <v>11961</v>
      </c>
      <c r="B655" t="s">
        <v>347</v>
      </c>
      <c r="C655" t="s">
        <v>435</v>
      </c>
      <c r="D655" s="137">
        <v>17</v>
      </c>
      <c r="E655" s="137">
        <v>86.3</v>
      </c>
      <c r="F655">
        <v>6</v>
      </c>
    </row>
    <row r="656" spans="1:6">
      <c r="A656">
        <v>11962</v>
      </c>
      <c r="B656" t="s">
        <v>283</v>
      </c>
      <c r="C656" t="s">
        <v>266</v>
      </c>
      <c r="D656" s="137">
        <v>12.2</v>
      </c>
      <c r="E656" s="137">
        <v>84</v>
      </c>
      <c r="F656">
        <v>6</v>
      </c>
    </row>
    <row r="657" spans="1:6">
      <c r="A657">
        <v>11963</v>
      </c>
      <c r="B657" t="s">
        <v>283</v>
      </c>
      <c r="C657" t="s">
        <v>266</v>
      </c>
      <c r="D657" s="137">
        <v>12.2</v>
      </c>
      <c r="E657" s="137">
        <v>84</v>
      </c>
      <c r="F657">
        <v>6</v>
      </c>
    </row>
    <row r="658" spans="1:6">
      <c r="A658">
        <v>11964</v>
      </c>
      <c r="B658" t="s">
        <v>283</v>
      </c>
      <c r="C658" t="s">
        <v>266</v>
      </c>
      <c r="D658" s="137">
        <v>12.2</v>
      </c>
      <c r="E658" s="137">
        <v>84</v>
      </c>
      <c r="F658">
        <v>6</v>
      </c>
    </row>
    <row r="659" spans="1:6">
      <c r="A659">
        <v>11965</v>
      </c>
      <c r="B659" t="s">
        <v>283</v>
      </c>
      <c r="C659" t="s">
        <v>266</v>
      </c>
      <c r="D659" s="137">
        <v>12.2</v>
      </c>
      <c r="E659" s="137">
        <v>84</v>
      </c>
      <c r="F659">
        <v>6</v>
      </c>
    </row>
    <row r="660" spans="1:6">
      <c r="A660">
        <v>11967</v>
      </c>
      <c r="B660" t="s">
        <v>330</v>
      </c>
      <c r="C660" t="s">
        <v>251</v>
      </c>
      <c r="D660" s="137">
        <v>15.9</v>
      </c>
      <c r="E660" s="137">
        <v>85.7</v>
      </c>
      <c r="F660">
        <v>6</v>
      </c>
    </row>
    <row r="661" spans="1:6">
      <c r="A661">
        <v>11968</v>
      </c>
      <c r="B661" t="s">
        <v>283</v>
      </c>
      <c r="C661" t="s">
        <v>266</v>
      </c>
      <c r="D661" s="137">
        <v>12.2</v>
      </c>
      <c r="E661" s="137">
        <v>84</v>
      </c>
      <c r="F661">
        <v>6</v>
      </c>
    </row>
    <row r="662" spans="1:6">
      <c r="A662">
        <v>11969</v>
      </c>
      <c r="B662" t="s">
        <v>283</v>
      </c>
      <c r="C662" t="s">
        <v>266</v>
      </c>
      <c r="D662" s="137">
        <v>12.2</v>
      </c>
      <c r="E662" s="137">
        <v>84</v>
      </c>
      <c r="F662">
        <v>6</v>
      </c>
    </row>
    <row r="663" spans="1:6">
      <c r="A663">
        <v>11970</v>
      </c>
      <c r="B663" t="s">
        <v>283</v>
      </c>
      <c r="C663" t="s">
        <v>266</v>
      </c>
      <c r="D663" s="137">
        <v>12.2</v>
      </c>
      <c r="E663" s="137">
        <v>84</v>
      </c>
      <c r="F663">
        <v>6</v>
      </c>
    </row>
    <row r="664" spans="1:6">
      <c r="A664">
        <v>11971</v>
      </c>
      <c r="B664" t="s">
        <v>283</v>
      </c>
      <c r="C664" t="s">
        <v>266</v>
      </c>
      <c r="D664" s="137">
        <v>12.2</v>
      </c>
      <c r="E664" s="137">
        <v>84</v>
      </c>
      <c r="F664">
        <v>6</v>
      </c>
    </row>
    <row r="665" spans="1:6">
      <c r="A665">
        <v>11972</v>
      </c>
      <c r="B665" t="s">
        <v>283</v>
      </c>
      <c r="C665" t="s">
        <v>266</v>
      </c>
      <c r="D665" s="137">
        <v>12.2</v>
      </c>
      <c r="E665" s="137">
        <v>84</v>
      </c>
      <c r="F665">
        <v>6</v>
      </c>
    </row>
    <row r="666" spans="1:6">
      <c r="A666">
        <v>11973</v>
      </c>
      <c r="B666" t="s">
        <v>347</v>
      </c>
      <c r="C666" t="s">
        <v>435</v>
      </c>
      <c r="D666" s="137">
        <v>17</v>
      </c>
      <c r="E666" s="137">
        <v>86.3</v>
      </c>
      <c r="F666">
        <v>6</v>
      </c>
    </row>
    <row r="667" spans="1:6">
      <c r="A667">
        <v>11975</v>
      </c>
      <c r="B667" t="s">
        <v>283</v>
      </c>
      <c r="C667" t="s">
        <v>266</v>
      </c>
      <c r="D667" s="137">
        <v>12.2</v>
      </c>
      <c r="E667" s="137">
        <v>84</v>
      </c>
      <c r="F667">
        <v>6</v>
      </c>
    </row>
    <row r="668" spans="1:6">
      <c r="A668">
        <v>11976</v>
      </c>
      <c r="B668" t="s">
        <v>283</v>
      </c>
      <c r="C668" t="s">
        <v>266</v>
      </c>
      <c r="D668" s="137">
        <v>12.2</v>
      </c>
      <c r="E668" s="137">
        <v>84</v>
      </c>
      <c r="F668">
        <v>6</v>
      </c>
    </row>
    <row r="669" spans="1:6">
      <c r="A669">
        <v>11977</v>
      </c>
      <c r="B669" t="s">
        <v>283</v>
      </c>
      <c r="C669" t="s">
        <v>266</v>
      </c>
      <c r="D669" s="137">
        <v>12.2</v>
      </c>
      <c r="E669" s="137">
        <v>84</v>
      </c>
      <c r="F669">
        <v>6</v>
      </c>
    </row>
    <row r="670" spans="1:6">
      <c r="A670">
        <v>11978</v>
      </c>
      <c r="B670" t="s">
        <v>283</v>
      </c>
      <c r="C670" t="s">
        <v>266</v>
      </c>
      <c r="D670" s="137">
        <v>12.2</v>
      </c>
      <c r="E670" s="137">
        <v>84</v>
      </c>
      <c r="F670">
        <v>6</v>
      </c>
    </row>
    <row r="671" spans="1:6">
      <c r="A671">
        <v>11980</v>
      </c>
      <c r="B671" t="s">
        <v>330</v>
      </c>
      <c r="C671" t="s">
        <v>251</v>
      </c>
      <c r="D671" s="137">
        <v>15.9</v>
      </c>
      <c r="E671" s="137">
        <v>85.7</v>
      </c>
      <c r="F671">
        <v>6</v>
      </c>
    </row>
    <row r="672" spans="1:6">
      <c r="A672">
        <v>12007</v>
      </c>
      <c r="B672" t="s">
        <v>291</v>
      </c>
      <c r="C672" t="s">
        <v>237</v>
      </c>
      <c r="D672" s="137">
        <v>4.7</v>
      </c>
      <c r="E672" s="137">
        <v>86.1</v>
      </c>
      <c r="F672">
        <v>12</v>
      </c>
    </row>
    <row r="673" spans="1:6">
      <c r="A673">
        <v>12008</v>
      </c>
      <c r="B673" t="s">
        <v>291</v>
      </c>
      <c r="C673" t="s">
        <v>237</v>
      </c>
      <c r="D673" s="137">
        <v>4.7</v>
      </c>
      <c r="E673" s="137">
        <v>86.1</v>
      </c>
      <c r="F673">
        <v>12</v>
      </c>
    </row>
    <row r="674" spans="1:6">
      <c r="A674">
        <v>12009</v>
      </c>
      <c r="B674" t="s">
        <v>291</v>
      </c>
      <c r="C674" t="s">
        <v>237</v>
      </c>
      <c r="D674" s="137">
        <v>4.7</v>
      </c>
      <c r="E674" s="137">
        <v>86.1</v>
      </c>
      <c r="F674">
        <v>12</v>
      </c>
    </row>
    <row r="675" spans="1:6">
      <c r="A675">
        <v>12010</v>
      </c>
      <c r="B675" t="s">
        <v>312</v>
      </c>
      <c r="C675" t="s">
        <v>250</v>
      </c>
      <c r="D675" s="137">
        <v>-1.8</v>
      </c>
      <c r="E675" s="137">
        <v>84.7</v>
      </c>
      <c r="F675">
        <v>12</v>
      </c>
    </row>
    <row r="676" spans="1:6">
      <c r="A676">
        <v>12015</v>
      </c>
      <c r="B676" t="s">
        <v>291</v>
      </c>
      <c r="C676" t="s">
        <v>237</v>
      </c>
      <c r="D676" s="137">
        <v>4.7</v>
      </c>
      <c r="E676" s="137">
        <v>86.1</v>
      </c>
      <c r="F676">
        <v>12</v>
      </c>
    </row>
    <row r="677" spans="1:6">
      <c r="A677">
        <v>12016</v>
      </c>
      <c r="B677" t="s">
        <v>291</v>
      </c>
      <c r="C677" t="s">
        <v>237</v>
      </c>
      <c r="D677" s="137">
        <v>4.7</v>
      </c>
      <c r="E677" s="137">
        <v>86.1</v>
      </c>
      <c r="F677">
        <v>12</v>
      </c>
    </row>
    <row r="678" spans="1:6">
      <c r="A678">
        <v>12017</v>
      </c>
      <c r="B678" t="s">
        <v>351</v>
      </c>
      <c r="C678" t="s">
        <v>254</v>
      </c>
      <c r="D678" s="137">
        <v>4.7</v>
      </c>
      <c r="E678" s="137">
        <v>82.5</v>
      </c>
      <c r="F678">
        <v>12</v>
      </c>
    </row>
    <row r="679" spans="1:6">
      <c r="A679">
        <v>12018</v>
      </c>
      <c r="B679" t="s">
        <v>291</v>
      </c>
      <c r="C679" t="s">
        <v>237</v>
      </c>
      <c r="D679" s="137">
        <v>4.7</v>
      </c>
      <c r="E679" s="137">
        <v>86.1</v>
      </c>
      <c r="F679">
        <v>12</v>
      </c>
    </row>
    <row r="680" spans="1:6">
      <c r="A680">
        <v>12019</v>
      </c>
      <c r="B680" t="s">
        <v>312</v>
      </c>
      <c r="C680" t="s">
        <v>250</v>
      </c>
      <c r="D680" s="137">
        <v>-1.8</v>
      </c>
      <c r="E680" s="137">
        <v>84.7</v>
      </c>
      <c r="F680">
        <v>12</v>
      </c>
    </row>
    <row r="681" spans="1:6">
      <c r="A681">
        <v>12020</v>
      </c>
      <c r="B681" t="s">
        <v>291</v>
      </c>
      <c r="C681" t="s">
        <v>237</v>
      </c>
      <c r="D681" s="137">
        <v>4.7</v>
      </c>
      <c r="E681" s="137">
        <v>86.1</v>
      </c>
      <c r="F681">
        <v>12</v>
      </c>
    </row>
    <row r="682" spans="1:6">
      <c r="A682">
        <v>12022</v>
      </c>
      <c r="B682" t="s">
        <v>312</v>
      </c>
      <c r="C682" t="s">
        <v>250</v>
      </c>
      <c r="D682" s="137">
        <v>-1.8</v>
      </c>
      <c r="E682" s="137">
        <v>84.7</v>
      </c>
      <c r="F682">
        <v>12</v>
      </c>
    </row>
    <row r="683" spans="1:6">
      <c r="A683">
        <v>12023</v>
      </c>
      <c r="B683" t="s">
        <v>291</v>
      </c>
      <c r="C683" t="s">
        <v>237</v>
      </c>
      <c r="D683" s="137">
        <v>4.7</v>
      </c>
      <c r="E683" s="137">
        <v>86.1</v>
      </c>
      <c r="F683">
        <v>12</v>
      </c>
    </row>
    <row r="684" spans="1:6">
      <c r="A684">
        <v>12024</v>
      </c>
      <c r="B684" t="s">
        <v>291</v>
      </c>
      <c r="C684" t="s">
        <v>237</v>
      </c>
      <c r="D684" s="137">
        <v>4.7</v>
      </c>
      <c r="E684" s="137">
        <v>86.1</v>
      </c>
      <c r="F684">
        <v>12</v>
      </c>
    </row>
    <row r="685" spans="1:6">
      <c r="A685">
        <v>12025</v>
      </c>
      <c r="B685" t="s">
        <v>312</v>
      </c>
      <c r="C685" t="s">
        <v>250</v>
      </c>
      <c r="D685" s="137">
        <v>-1.8</v>
      </c>
      <c r="E685" s="137">
        <v>84.7</v>
      </c>
      <c r="F685">
        <v>12</v>
      </c>
    </row>
    <row r="686" spans="1:6">
      <c r="A686">
        <v>12027</v>
      </c>
      <c r="B686" t="s">
        <v>312</v>
      </c>
      <c r="C686" t="s">
        <v>250</v>
      </c>
      <c r="D686" s="137">
        <v>-1.8</v>
      </c>
      <c r="E686" s="137">
        <v>84.7</v>
      </c>
      <c r="F686">
        <v>12</v>
      </c>
    </row>
    <row r="687" spans="1:6">
      <c r="A687">
        <v>12028</v>
      </c>
      <c r="B687" t="s">
        <v>312</v>
      </c>
      <c r="C687" t="s">
        <v>250</v>
      </c>
      <c r="D687" s="137">
        <v>-1.8</v>
      </c>
      <c r="E687" s="137">
        <v>84.7</v>
      </c>
      <c r="F687">
        <v>12</v>
      </c>
    </row>
    <row r="688" spans="1:6">
      <c r="A688">
        <v>12029</v>
      </c>
      <c r="B688" t="s">
        <v>291</v>
      </c>
      <c r="C688" t="s">
        <v>237</v>
      </c>
      <c r="D688" s="137">
        <v>4.7</v>
      </c>
      <c r="E688" s="137">
        <v>86.1</v>
      </c>
      <c r="F688">
        <v>12</v>
      </c>
    </row>
    <row r="689" spans="1:6">
      <c r="A689">
        <v>12031</v>
      </c>
      <c r="B689" t="s">
        <v>312</v>
      </c>
      <c r="C689" t="s">
        <v>250</v>
      </c>
      <c r="D689" s="137">
        <v>-1.8</v>
      </c>
      <c r="E689" s="137">
        <v>84.7</v>
      </c>
      <c r="F689">
        <v>12</v>
      </c>
    </row>
    <row r="690" spans="1:6">
      <c r="A690">
        <v>12032</v>
      </c>
      <c r="B690" t="s">
        <v>285</v>
      </c>
      <c r="C690" t="s">
        <v>262</v>
      </c>
      <c r="D690" s="137">
        <v>-11.5</v>
      </c>
      <c r="E690" s="137">
        <v>81</v>
      </c>
      <c r="F690">
        <v>24</v>
      </c>
    </row>
    <row r="691" spans="1:6">
      <c r="A691">
        <v>12033</v>
      </c>
      <c r="B691" t="s">
        <v>291</v>
      </c>
      <c r="C691" t="s">
        <v>237</v>
      </c>
      <c r="D691" s="137">
        <v>4.7</v>
      </c>
      <c r="E691" s="137">
        <v>86.1</v>
      </c>
      <c r="F691">
        <v>12</v>
      </c>
    </row>
    <row r="692" spans="1:6">
      <c r="A692">
        <v>12035</v>
      </c>
      <c r="B692" t="s">
        <v>344</v>
      </c>
      <c r="C692" t="s">
        <v>264</v>
      </c>
      <c r="D692" s="137">
        <v>1.2</v>
      </c>
      <c r="E692" s="137">
        <v>84.2</v>
      </c>
      <c r="F692">
        <v>18</v>
      </c>
    </row>
    <row r="693" spans="1:6">
      <c r="A693">
        <v>12036</v>
      </c>
      <c r="B693" t="s">
        <v>312</v>
      </c>
      <c r="C693" t="s">
        <v>250</v>
      </c>
      <c r="D693" s="137">
        <v>-1.8</v>
      </c>
      <c r="E693" s="137">
        <v>84.7</v>
      </c>
      <c r="F693">
        <v>12</v>
      </c>
    </row>
    <row r="694" spans="1:6">
      <c r="A694">
        <v>12037</v>
      </c>
      <c r="B694" t="s">
        <v>291</v>
      </c>
      <c r="C694" t="s">
        <v>237</v>
      </c>
      <c r="D694" s="137">
        <v>4.7</v>
      </c>
      <c r="E694" s="137">
        <v>86.1</v>
      </c>
      <c r="F694">
        <v>12</v>
      </c>
    </row>
    <row r="695" spans="1:6">
      <c r="A695">
        <v>12040</v>
      </c>
      <c r="B695" t="s">
        <v>312</v>
      </c>
      <c r="C695" t="s">
        <v>250</v>
      </c>
      <c r="D695" s="137">
        <v>-1.8</v>
      </c>
      <c r="E695" s="137">
        <v>84.7</v>
      </c>
      <c r="F695">
        <v>12</v>
      </c>
    </row>
    <row r="696" spans="1:6">
      <c r="A696">
        <v>12041</v>
      </c>
      <c r="B696" t="s">
        <v>291</v>
      </c>
      <c r="C696" t="s">
        <v>237</v>
      </c>
      <c r="D696" s="137">
        <v>4.7</v>
      </c>
      <c r="E696" s="137">
        <v>86.1</v>
      </c>
      <c r="F696">
        <v>12</v>
      </c>
    </row>
    <row r="697" spans="1:6">
      <c r="A697">
        <v>12042</v>
      </c>
      <c r="B697" t="s">
        <v>291</v>
      </c>
      <c r="C697" t="s">
        <v>237</v>
      </c>
      <c r="D697" s="137">
        <v>4.7</v>
      </c>
      <c r="E697" s="137">
        <v>86.1</v>
      </c>
      <c r="F697">
        <v>12</v>
      </c>
    </row>
    <row r="698" spans="1:6">
      <c r="A698">
        <v>12043</v>
      </c>
      <c r="B698" t="s">
        <v>312</v>
      </c>
      <c r="C698" t="s">
        <v>250</v>
      </c>
      <c r="D698" s="137">
        <v>-1.8</v>
      </c>
      <c r="E698" s="137">
        <v>84.7</v>
      </c>
      <c r="F698">
        <v>12</v>
      </c>
    </row>
    <row r="699" spans="1:6">
      <c r="A699">
        <v>12045</v>
      </c>
      <c r="B699" t="s">
        <v>291</v>
      </c>
      <c r="C699" t="s">
        <v>237</v>
      </c>
      <c r="D699" s="137">
        <v>4.7</v>
      </c>
      <c r="E699" s="137">
        <v>86.1</v>
      </c>
      <c r="F699">
        <v>12</v>
      </c>
    </row>
    <row r="700" spans="1:6">
      <c r="A700">
        <v>12046</v>
      </c>
      <c r="B700" t="s">
        <v>291</v>
      </c>
      <c r="C700" t="s">
        <v>237</v>
      </c>
      <c r="D700" s="137">
        <v>4.7</v>
      </c>
      <c r="E700" s="137">
        <v>86.1</v>
      </c>
      <c r="F700">
        <v>12</v>
      </c>
    </row>
    <row r="701" spans="1:6">
      <c r="A701">
        <v>12047</v>
      </c>
      <c r="B701" t="s">
        <v>291</v>
      </c>
      <c r="C701" t="s">
        <v>237</v>
      </c>
      <c r="D701" s="137">
        <v>4.7</v>
      </c>
      <c r="E701" s="137">
        <v>86.1</v>
      </c>
      <c r="F701">
        <v>12</v>
      </c>
    </row>
    <row r="702" spans="1:6">
      <c r="A702">
        <v>12050</v>
      </c>
      <c r="B702" t="s">
        <v>291</v>
      </c>
      <c r="C702" t="s">
        <v>237</v>
      </c>
      <c r="D702" s="137">
        <v>4.7</v>
      </c>
      <c r="E702" s="137">
        <v>86.1</v>
      </c>
      <c r="F702">
        <v>12</v>
      </c>
    </row>
    <row r="703" spans="1:6">
      <c r="A703">
        <v>12051</v>
      </c>
      <c r="B703" t="s">
        <v>291</v>
      </c>
      <c r="C703" t="s">
        <v>237</v>
      </c>
      <c r="D703" s="137">
        <v>4.7</v>
      </c>
      <c r="E703" s="137">
        <v>86.1</v>
      </c>
      <c r="F703">
        <v>12</v>
      </c>
    </row>
    <row r="704" spans="1:6">
      <c r="A704">
        <v>12052</v>
      </c>
      <c r="B704" t="s">
        <v>312</v>
      </c>
      <c r="C704" t="s">
        <v>250</v>
      </c>
      <c r="D704" s="137">
        <v>-1.8</v>
      </c>
      <c r="E704" s="137">
        <v>84.7</v>
      </c>
      <c r="F704">
        <v>12</v>
      </c>
    </row>
    <row r="705" spans="1:6">
      <c r="A705">
        <v>12053</v>
      </c>
      <c r="B705" t="s">
        <v>291</v>
      </c>
      <c r="C705" t="s">
        <v>237</v>
      </c>
      <c r="D705" s="137">
        <v>4.7</v>
      </c>
      <c r="E705" s="137">
        <v>86.1</v>
      </c>
      <c r="F705">
        <v>12</v>
      </c>
    </row>
    <row r="706" spans="1:6">
      <c r="A706">
        <v>12054</v>
      </c>
      <c r="B706" t="s">
        <v>291</v>
      </c>
      <c r="C706" t="s">
        <v>237</v>
      </c>
      <c r="D706" s="137">
        <v>4.7</v>
      </c>
      <c r="E706" s="137">
        <v>86.1</v>
      </c>
      <c r="F706">
        <v>12</v>
      </c>
    </row>
    <row r="707" spans="1:6">
      <c r="A707">
        <v>12055</v>
      </c>
      <c r="B707" t="s">
        <v>312</v>
      </c>
      <c r="C707" t="s">
        <v>250</v>
      </c>
      <c r="D707" s="137">
        <v>-1.8</v>
      </c>
      <c r="E707" s="137">
        <v>84.7</v>
      </c>
      <c r="F707">
        <v>12</v>
      </c>
    </row>
    <row r="708" spans="1:6">
      <c r="A708">
        <v>12056</v>
      </c>
      <c r="B708" t="s">
        <v>291</v>
      </c>
      <c r="C708" t="s">
        <v>237</v>
      </c>
      <c r="D708" s="137">
        <v>4.7</v>
      </c>
      <c r="E708" s="137">
        <v>86.1</v>
      </c>
      <c r="F708">
        <v>12</v>
      </c>
    </row>
    <row r="709" spans="1:6">
      <c r="A709">
        <v>12057</v>
      </c>
      <c r="B709" t="s">
        <v>312</v>
      </c>
      <c r="C709" t="s">
        <v>250</v>
      </c>
      <c r="D709" s="137">
        <v>-1.8</v>
      </c>
      <c r="E709" s="137">
        <v>84.7</v>
      </c>
      <c r="F709">
        <v>12</v>
      </c>
    </row>
    <row r="710" spans="1:6">
      <c r="A710">
        <v>12058</v>
      </c>
      <c r="B710" t="s">
        <v>291</v>
      </c>
      <c r="C710" t="s">
        <v>237</v>
      </c>
      <c r="D710" s="137">
        <v>4.7</v>
      </c>
      <c r="E710" s="137">
        <v>86.1</v>
      </c>
      <c r="F710">
        <v>12</v>
      </c>
    </row>
    <row r="711" spans="1:6">
      <c r="A711">
        <v>12059</v>
      </c>
      <c r="B711" t="s">
        <v>291</v>
      </c>
      <c r="C711" t="s">
        <v>237</v>
      </c>
      <c r="D711" s="137">
        <v>4.7</v>
      </c>
      <c r="E711" s="137">
        <v>86.1</v>
      </c>
      <c r="F711">
        <v>12</v>
      </c>
    </row>
    <row r="712" spans="1:6">
      <c r="A712">
        <v>12060</v>
      </c>
      <c r="B712" t="s">
        <v>291</v>
      </c>
      <c r="C712" t="s">
        <v>237</v>
      </c>
      <c r="D712" s="137">
        <v>4.7</v>
      </c>
      <c r="E712" s="137">
        <v>86.1</v>
      </c>
      <c r="F712">
        <v>12</v>
      </c>
    </row>
    <row r="713" spans="1:6">
      <c r="A713">
        <v>12061</v>
      </c>
      <c r="B713" t="s">
        <v>291</v>
      </c>
      <c r="C713" t="s">
        <v>237</v>
      </c>
      <c r="D713" s="137">
        <v>4.7</v>
      </c>
      <c r="E713" s="137">
        <v>86.1</v>
      </c>
      <c r="F713">
        <v>12</v>
      </c>
    </row>
    <row r="714" spans="1:6">
      <c r="A714">
        <v>12062</v>
      </c>
      <c r="B714" t="s">
        <v>291</v>
      </c>
      <c r="C714" t="s">
        <v>237</v>
      </c>
      <c r="D714" s="137">
        <v>4.7</v>
      </c>
      <c r="E714" s="137">
        <v>86.1</v>
      </c>
      <c r="F714">
        <v>12</v>
      </c>
    </row>
    <row r="715" spans="1:6">
      <c r="A715">
        <v>12063</v>
      </c>
      <c r="B715" t="s">
        <v>291</v>
      </c>
      <c r="C715" t="s">
        <v>237</v>
      </c>
      <c r="D715" s="137">
        <v>4.7</v>
      </c>
      <c r="E715" s="137">
        <v>86.1</v>
      </c>
      <c r="F715">
        <v>12</v>
      </c>
    </row>
    <row r="716" spans="1:6">
      <c r="A716">
        <v>12064</v>
      </c>
      <c r="B716" t="s">
        <v>312</v>
      </c>
      <c r="C716" t="s">
        <v>250</v>
      </c>
      <c r="D716" s="137">
        <v>-1.8</v>
      </c>
      <c r="E716" s="137">
        <v>84.7</v>
      </c>
      <c r="F716">
        <v>12</v>
      </c>
    </row>
    <row r="717" spans="1:6">
      <c r="A717">
        <v>12065</v>
      </c>
      <c r="B717" t="s">
        <v>291</v>
      </c>
      <c r="C717" t="s">
        <v>237</v>
      </c>
      <c r="D717" s="137">
        <v>4.7</v>
      </c>
      <c r="E717" s="137">
        <v>86.1</v>
      </c>
      <c r="F717">
        <v>12</v>
      </c>
    </row>
    <row r="718" spans="1:6">
      <c r="A718">
        <v>12066</v>
      </c>
      <c r="B718" t="s">
        <v>312</v>
      </c>
      <c r="C718" t="s">
        <v>250</v>
      </c>
      <c r="D718" s="137">
        <v>-1.8</v>
      </c>
      <c r="E718" s="137">
        <v>84.7</v>
      </c>
      <c r="F718">
        <v>12</v>
      </c>
    </row>
    <row r="719" spans="1:6">
      <c r="A719">
        <v>12067</v>
      </c>
      <c r="B719" t="s">
        <v>291</v>
      </c>
      <c r="C719" t="s">
        <v>237</v>
      </c>
      <c r="D719" s="137">
        <v>4.7</v>
      </c>
      <c r="E719" s="137">
        <v>86.1</v>
      </c>
      <c r="F719">
        <v>12</v>
      </c>
    </row>
    <row r="720" spans="1:6">
      <c r="A720">
        <v>12068</v>
      </c>
      <c r="B720" t="s">
        <v>291</v>
      </c>
      <c r="C720" t="s">
        <v>237</v>
      </c>
      <c r="D720" s="137">
        <v>4.7</v>
      </c>
      <c r="E720" s="137">
        <v>86.1</v>
      </c>
      <c r="F720">
        <v>12</v>
      </c>
    </row>
    <row r="721" spans="1:6">
      <c r="A721">
        <v>12069</v>
      </c>
      <c r="B721" t="s">
        <v>291</v>
      </c>
      <c r="C721" t="s">
        <v>237</v>
      </c>
      <c r="D721" s="137">
        <v>4.7</v>
      </c>
      <c r="E721" s="137">
        <v>86.1</v>
      </c>
      <c r="F721">
        <v>12</v>
      </c>
    </row>
    <row r="722" spans="1:6">
      <c r="A722">
        <v>12070</v>
      </c>
      <c r="B722" t="s">
        <v>344</v>
      </c>
      <c r="C722" t="s">
        <v>264</v>
      </c>
      <c r="D722" s="137">
        <v>1.2</v>
      </c>
      <c r="E722" s="137">
        <v>84.2</v>
      </c>
      <c r="F722">
        <v>18</v>
      </c>
    </row>
    <row r="723" spans="1:6">
      <c r="A723">
        <v>12071</v>
      </c>
      <c r="B723" t="s">
        <v>344</v>
      </c>
      <c r="C723" t="s">
        <v>264</v>
      </c>
      <c r="D723" s="137">
        <v>1.2</v>
      </c>
      <c r="E723" s="137">
        <v>84.2</v>
      </c>
      <c r="F723">
        <v>18</v>
      </c>
    </row>
    <row r="724" spans="1:6">
      <c r="A724">
        <v>12072</v>
      </c>
      <c r="B724" t="s">
        <v>344</v>
      </c>
      <c r="C724" t="s">
        <v>264</v>
      </c>
      <c r="D724" s="137">
        <v>1.2</v>
      </c>
      <c r="E724" s="137">
        <v>84.2</v>
      </c>
      <c r="F724">
        <v>18</v>
      </c>
    </row>
    <row r="725" spans="1:6">
      <c r="A725">
        <v>12073</v>
      </c>
      <c r="B725" t="s">
        <v>291</v>
      </c>
      <c r="C725" t="s">
        <v>237</v>
      </c>
      <c r="D725" s="137">
        <v>4.7</v>
      </c>
      <c r="E725" s="137">
        <v>86.1</v>
      </c>
      <c r="F725">
        <v>12</v>
      </c>
    </row>
    <row r="726" spans="1:6">
      <c r="A726">
        <v>12074</v>
      </c>
      <c r="B726" t="s">
        <v>312</v>
      </c>
      <c r="C726" t="s">
        <v>250</v>
      </c>
      <c r="D726" s="137">
        <v>-1.8</v>
      </c>
      <c r="E726" s="137">
        <v>84.7</v>
      </c>
      <c r="F726">
        <v>12</v>
      </c>
    </row>
    <row r="727" spans="1:6">
      <c r="A727">
        <v>12075</v>
      </c>
      <c r="B727" t="s">
        <v>291</v>
      </c>
      <c r="C727" t="s">
        <v>237</v>
      </c>
      <c r="D727" s="137">
        <v>4.7</v>
      </c>
      <c r="E727" s="137">
        <v>86.1</v>
      </c>
      <c r="F727">
        <v>12</v>
      </c>
    </row>
    <row r="728" spans="1:6">
      <c r="A728">
        <v>12076</v>
      </c>
      <c r="B728" t="s">
        <v>312</v>
      </c>
      <c r="C728" t="s">
        <v>250</v>
      </c>
      <c r="D728" s="137">
        <v>-1.8</v>
      </c>
      <c r="E728" s="137">
        <v>84.7</v>
      </c>
      <c r="F728">
        <v>12</v>
      </c>
    </row>
    <row r="729" spans="1:6">
      <c r="A729">
        <v>12077</v>
      </c>
      <c r="B729" t="s">
        <v>291</v>
      </c>
      <c r="C729" t="s">
        <v>237</v>
      </c>
      <c r="D729" s="137">
        <v>4.7</v>
      </c>
      <c r="E729" s="137">
        <v>86.1</v>
      </c>
      <c r="F729">
        <v>12</v>
      </c>
    </row>
    <row r="730" spans="1:6">
      <c r="A730">
        <v>12078</v>
      </c>
      <c r="B730" t="s">
        <v>312</v>
      </c>
      <c r="C730" t="s">
        <v>250</v>
      </c>
      <c r="D730" s="137">
        <v>-1.8</v>
      </c>
      <c r="E730" s="137">
        <v>84.7</v>
      </c>
      <c r="F730">
        <v>12</v>
      </c>
    </row>
    <row r="731" spans="1:6">
      <c r="A731">
        <v>12082</v>
      </c>
      <c r="B731" t="s">
        <v>312</v>
      </c>
      <c r="C731" t="s">
        <v>250</v>
      </c>
      <c r="D731" s="137">
        <v>-1.8</v>
      </c>
      <c r="E731" s="137">
        <v>84.7</v>
      </c>
      <c r="F731">
        <v>12</v>
      </c>
    </row>
    <row r="732" spans="1:6">
      <c r="A732">
        <v>12083</v>
      </c>
      <c r="B732" t="s">
        <v>291</v>
      </c>
      <c r="C732" t="s">
        <v>237</v>
      </c>
      <c r="D732" s="137">
        <v>4.7</v>
      </c>
      <c r="E732" s="137">
        <v>86.1</v>
      </c>
      <c r="F732">
        <v>12</v>
      </c>
    </row>
    <row r="733" spans="1:6">
      <c r="A733">
        <v>12084</v>
      </c>
      <c r="B733" t="s">
        <v>291</v>
      </c>
      <c r="C733" t="s">
        <v>237</v>
      </c>
      <c r="D733" s="137">
        <v>4.7</v>
      </c>
      <c r="E733" s="137">
        <v>86.1</v>
      </c>
      <c r="F733">
        <v>12</v>
      </c>
    </row>
    <row r="734" spans="1:6">
      <c r="A734">
        <v>12085</v>
      </c>
      <c r="B734" t="s">
        <v>291</v>
      </c>
      <c r="C734" t="s">
        <v>237</v>
      </c>
      <c r="D734" s="137">
        <v>4.7</v>
      </c>
      <c r="E734" s="137">
        <v>86.1</v>
      </c>
      <c r="F734">
        <v>12</v>
      </c>
    </row>
    <row r="735" spans="1:6">
      <c r="A735">
        <v>12086</v>
      </c>
      <c r="B735" t="s">
        <v>291</v>
      </c>
      <c r="C735" t="s">
        <v>237</v>
      </c>
      <c r="D735" s="137">
        <v>4.7</v>
      </c>
      <c r="E735" s="137">
        <v>86.1</v>
      </c>
      <c r="F735">
        <v>12</v>
      </c>
    </row>
    <row r="736" spans="1:6">
      <c r="A736">
        <v>12087</v>
      </c>
      <c r="B736" t="s">
        <v>291</v>
      </c>
      <c r="C736" t="s">
        <v>237</v>
      </c>
      <c r="D736" s="137">
        <v>4.7</v>
      </c>
      <c r="E736" s="137">
        <v>86.1</v>
      </c>
      <c r="F736">
        <v>12</v>
      </c>
    </row>
    <row r="737" spans="1:6">
      <c r="A737">
        <v>12089</v>
      </c>
      <c r="B737" t="s">
        <v>312</v>
      </c>
      <c r="C737" t="s">
        <v>250</v>
      </c>
      <c r="D737" s="137">
        <v>-1.8</v>
      </c>
      <c r="E737" s="137">
        <v>84.7</v>
      </c>
      <c r="F737">
        <v>12</v>
      </c>
    </row>
    <row r="738" spans="1:6">
      <c r="A738">
        <v>12090</v>
      </c>
      <c r="B738" t="s">
        <v>312</v>
      </c>
      <c r="C738" t="s">
        <v>250</v>
      </c>
      <c r="D738" s="137">
        <v>-1.8</v>
      </c>
      <c r="E738" s="137">
        <v>84.7</v>
      </c>
      <c r="F738">
        <v>12</v>
      </c>
    </row>
    <row r="739" spans="1:6">
      <c r="A739">
        <v>12092</v>
      </c>
      <c r="B739" t="s">
        <v>344</v>
      </c>
      <c r="C739" t="s">
        <v>264</v>
      </c>
      <c r="D739" s="137">
        <v>1.2</v>
      </c>
      <c r="E739" s="137">
        <v>84.2</v>
      </c>
      <c r="F739">
        <v>18</v>
      </c>
    </row>
    <row r="740" spans="1:6">
      <c r="A740">
        <v>12093</v>
      </c>
      <c r="B740" t="s">
        <v>312</v>
      </c>
      <c r="C740" t="s">
        <v>250</v>
      </c>
      <c r="D740" s="137">
        <v>-1.8</v>
      </c>
      <c r="E740" s="137">
        <v>84.7</v>
      </c>
      <c r="F740">
        <v>12</v>
      </c>
    </row>
    <row r="741" spans="1:6">
      <c r="A741">
        <v>12094</v>
      </c>
      <c r="B741" t="s">
        <v>312</v>
      </c>
      <c r="C741" t="s">
        <v>250</v>
      </c>
      <c r="D741" s="137">
        <v>-1.8</v>
      </c>
      <c r="E741" s="137">
        <v>84.7</v>
      </c>
      <c r="F741">
        <v>12</v>
      </c>
    </row>
    <row r="742" spans="1:6">
      <c r="A742">
        <v>12095</v>
      </c>
      <c r="B742" t="s">
        <v>312</v>
      </c>
      <c r="C742" t="s">
        <v>250</v>
      </c>
      <c r="D742" s="137">
        <v>-1.8</v>
      </c>
      <c r="E742" s="137">
        <v>84.7</v>
      </c>
      <c r="F742">
        <v>12</v>
      </c>
    </row>
    <row r="743" spans="1:6">
      <c r="A743">
        <v>12106</v>
      </c>
      <c r="B743" t="s">
        <v>291</v>
      </c>
      <c r="C743" t="s">
        <v>237</v>
      </c>
      <c r="D743" s="137">
        <v>4.7</v>
      </c>
      <c r="E743" s="137">
        <v>86.1</v>
      </c>
      <c r="F743">
        <v>12</v>
      </c>
    </row>
    <row r="744" spans="1:6">
      <c r="A744">
        <v>12107</v>
      </c>
      <c r="B744" t="s">
        <v>291</v>
      </c>
      <c r="C744" t="s">
        <v>237</v>
      </c>
      <c r="D744" s="137">
        <v>4.7</v>
      </c>
      <c r="E744" s="137">
        <v>86.1</v>
      </c>
      <c r="F744">
        <v>12</v>
      </c>
    </row>
    <row r="745" spans="1:6">
      <c r="A745">
        <v>12108</v>
      </c>
      <c r="B745" t="s">
        <v>285</v>
      </c>
      <c r="C745" t="s">
        <v>262</v>
      </c>
      <c r="D745" s="137">
        <v>-11.5</v>
      </c>
      <c r="E745" s="137">
        <v>81</v>
      </c>
      <c r="F745">
        <v>24</v>
      </c>
    </row>
    <row r="746" spans="1:6">
      <c r="A746">
        <v>12110</v>
      </c>
      <c r="B746" t="s">
        <v>291</v>
      </c>
      <c r="C746" t="s">
        <v>237</v>
      </c>
      <c r="D746" s="137">
        <v>4.7</v>
      </c>
      <c r="E746" s="137">
        <v>86.1</v>
      </c>
      <c r="F746">
        <v>12</v>
      </c>
    </row>
    <row r="747" spans="1:6">
      <c r="A747">
        <v>12115</v>
      </c>
      <c r="B747" t="s">
        <v>291</v>
      </c>
      <c r="C747" t="s">
        <v>237</v>
      </c>
      <c r="D747" s="137">
        <v>4.7</v>
      </c>
      <c r="E747" s="137">
        <v>86.1</v>
      </c>
      <c r="F747">
        <v>12</v>
      </c>
    </row>
    <row r="748" spans="1:6">
      <c r="A748">
        <v>12116</v>
      </c>
      <c r="B748" t="s">
        <v>312</v>
      </c>
      <c r="C748" t="s">
        <v>250</v>
      </c>
      <c r="D748" s="137">
        <v>-1.8</v>
      </c>
      <c r="E748" s="137">
        <v>84.7</v>
      </c>
      <c r="F748">
        <v>12</v>
      </c>
    </row>
    <row r="749" spans="1:6">
      <c r="A749">
        <v>12117</v>
      </c>
      <c r="B749" t="s">
        <v>312</v>
      </c>
      <c r="C749" t="s">
        <v>250</v>
      </c>
      <c r="D749" s="137">
        <v>-1.8</v>
      </c>
      <c r="E749" s="137">
        <v>84.7</v>
      </c>
      <c r="F749">
        <v>12</v>
      </c>
    </row>
    <row r="750" spans="1:6">
      <c r="A750">
        <v>12118</v>
      </c>
      <c r="B750" t="s">
        <v>291</v>
      </c>
      <c r="C750" t="s">
        <v>237</v>
      </c>
      <c r="D750" s="137">
        <v>4.7</v>
      </c>
      <c r="E750" s="137">
        <v>86.1</v>
      </c>
      <c r="F750">
        <v>12</v>
      </c>
    </row>
    <row r="751" spans="1:6">
      <c r="A751">
        <v>12120</v>
      </c>
      <c r="B751" t="s">
        <v>312</v>
      </c>
      <c r="C751" t="s">
        <v>250</v>
      </c>
      <c r="D751" s="137">
        <v>-1.8</v>
      </c>
      <c r="E751" s="137">
        <v>84.7</v>
      </c>
      <c r="F751">
        <v>12</v>
      </c>
    </row>
    <row r="752" spans="1:6">
      <c r="A752">
        <v>12121</v>
      </c>
      <c r="B752" t="s">
        <v>291</v>
      </c>
      <c r="C752" t="s">
        <v>237</v>
      </c>
      <c r="D752" s="137">
        <v>4.7</v>
      </c>
      <c r="E752" s="137">
        <v>86.1</v>
      </c>
      <c r="F752">
        <v>12</v>
      </c>
    </row>
    <row r="753" spans="1:6">
      <c r="A753">
        <v>12122</v>
      </c>
      <c r="B753" t="s">
        <v>344</v>
      </c>
      <c r="C753" t="s">
        <v>264</v>
      </c>
      <c r="D753" s="137">
        <v>1.2</v>
      </c>
      <c r="E753" s="137">
        <v>84.2</v>
      </c>
      <c r="F753">
        <v>18</v>
      </c>
    </row>
    <row r="754" spans="1:6">
      <c r="A754">
        <v>12123</v>
      </c>
      <c r="B754" t="s">
        <v>291</v>
      </c>
      <c r="C754" t="s">
        <v>237</v>
      </c>
      <c r="D754" s="137">
        <v>4.7</v>
      </c>
      <c r="E754" s="137">
        <v>86.1</v>
      </c>
      <c r="F754">
        <v>12</v>
      </c>
    </row>
    <row r="755" spans="1:6">
      <c r="A755">
        <v>12124</v>
      </c>
      <c r="B755" t="s">
        <v>291</v>
      </c>
      <c r="C755" t="s">
        <v>237</v>
      </c>
      <c r="D755" s="137">
        <v>4.7</v>
      </c>
      <c r="E755" s="137">
        <v>86.1</v>
      </c>
      <c r="F755">
        <v>12</v>
      </c>
    </row>
    <row r="756" spans="1:6">
      <c r="A756">
        <v>12125</v>
      </c>
      <c r="B756" t="s">
        <v>291</v>
      </c>
      <c r="C756" t="s">
        <v>237</v>
      </c>
      <c r="D756" s="137">
        <v>4.7</v>
      </c>
      <c r="E756" s="137">
        <v>86.1</v>
      </c>
      <c r="F756">
        <v>12</v>
      </c>
    </row>
    <row r="757" spans="1:6">
      <c r="A757">
        <v>12128</v>
      </c>
      <c r="B757" t="s">
        <v>291</v>
      </c>
      <c r="C757" t="s">
        <v>237</v>
      </c>
      <c r="D757" s="137">
        <v>4.7</v>
      </c>
      <c r="E757" s="137">
        <v>86.1</v>
      </c>
      <c r="F757">
        <v>12</v>
      </c>
    </row>
    <row r="758" spans="1:6">
      <c r="A758">
        <v>12130</v>
      </c>
      <c r="B758" t="s">
        <v>291</v>
      </c>
      <c r="C758" t="s">
        <v>237</v>
      </c>
      <c r="D758" s="137">
        <v>4.7</v>
      </c>
      <c r="E758" s="137">
        <v>86.1</v>
      </c>
      <c r="F758">
        <v>12</v>
      </c>
    </row>
    <row r="759" spans="1:6">
      <c r="A759">
        <v>12131</v>
      </c>
      <c r="B759" t="s">
        <v>312</v>
      </c>
      <c r="C759" t="s">
        <v>250</v>
      </c>
      <c r="D759" s="137">
        <v>-1.8</v>
      </c>
      <c r="E759" s="137">
        <v>84.7</v>
      </c>
      <c r="F759">
        <v>12</v>
      </c>
    </row>
    <row r="760" spans="1:6">
      <c r="A760">
        <v>12132</v>
      </c>
      <c r="B760" t="s">
        <v>291</v>
      </c>
      <c r="C760" t="s">
        <v>237</v>
      </c>
      <c r="D760" s="137">
        <v>4.7</v>
      </c>
      <c r="E760" s="137">
        <v>86.1</v>
      </c>
      <c r="F760">
        <v>12</v>
      </c>
    </row>
    <row r="761" spans="1:6">
      <c r="A761">
        <v>12133</v>
      </c>
      <c r="B761" t="s">
        <v>312</v>
      </c>
      <c r="C761" t="s">
        <v>250</v>
      </c>
      <c r="D761" s="137">
        <v>-1.8</v>
      </c>
      <c r="E761" s="137">
        <v>84.7</v>
      </c>
      <c r="F761">
        <v>12</v>
      </c>
    </row>
    <row r="762" spans="1:6">
      <c r="A762">
        <v>12134</v>
      </c>
      <c r="B762" t="s">
        <v>312</v>
      </c>
      <c r="C762" t="s">
        <v>250</v>
      </c>
      <c r="D762" s="137">
        <v>-1.8</v>
      </c>
      <c r="E762" s="137">
        <v>84.7</v>
      </c>
      <c r="F762">
        <v>12</v>
      </c>
    </row>
    <row r="763" spans="1:6">
      <c r="A763">
        <v>12136</v>
      </c>
      <c r="B763" t="s">
        <v>291</v>
      </c>
      <c r="C763" t="s">
        <v>237</v>
      </c>
      <c r="D763" s="137">
        <v>4.7</v>
      </c>
      <c r="E763" s="137">
        <v>86.1</v>
      </c>
      <c r="F763">
        <v>12</v>
      </c>
    </row>
    <row r="764" spans="1:6">
      <c r="A764">
        <v>12137</v>
      </c>
      <c r="B764" t="s">
        <v>312</v>
      </c>
      <c r="C764" t="s">
        <v>250</v>
      </c>
      <c r="D764" s="137">
        <v>-1.8</v>
      </c>
      <c r="E764" s="137">
        <v>84.7</v>
      </c>
      <c r="F764">
        <v>12</v>
      </c>
    </row>
    <row r="765" spans="1:6">
      <c r="A765">
        <v>12138</v>
      </c>
      <c r="B765" t="s">
        <v>312</v>
      </c>
      <c r="C765" t="s">
        <v>250</v>
      </c>
      <c r="D765" s="137">
        <v>-1.8</v>
      </c>
      <c r="E765" s="137">
        <v>84.7</v>
      </c>
      <c r="F765">
        <v>12</v>
      </c>
    </row>
    <row r="766" spans="1:6">
      <c r="A766">
        <v>12139</v>
      </c>
      <c r="B766" t="s">
        <v>285</v>
      </c>
      <c r="C766" t="s">
        <v>262</v>
      </c>
      <c r="D766" s="137">
        <v>-11.5</v>
      </c>
      <c r="E766" s="137">
        <v>81</v>
      </c>
      <c r="F766">
        <v>24</v>
      </c>
    </row>
    <row r="767" spans="1:6">
      <c r="A767">
        <v>12140</v>
      </c>
      <c r="B767" t="s">
        <v>291</v>
      </c>
      <c r="C767" t="s">
        <v>237</v>
      </c>
      <c r="D767" s="137">
        <v>4.7</v>
      </c>
      <c r="E767" s="137">
        <v>86.1</v>
      </c>
      <c r="F767">
        <v>12</v>
      </c>
    </row>
    <row r="768" spans="1:6">
      <c r="A768">
        <v>12141</v>
      </c>
      <c r="B768" t="s">
        <v>291</v>
      </c>
      <c r="C768" t="s">
        <v>237</v>
      </c>
      <c r="D768" s="137">
        <v>4.7</v>
      </c>
      <c r="E768" s="137">
        <v>86.1</v>
      </c>
      <c r="F768">
        <v>12</v>
      </c>
    </row>
    <row r="769" spans="1:6">
      <c r="A769">
        <v>12143</v>
      </c>
      <c r="B769" t="s">
        <v>291</v>
      </c>
      <c r="C769" t="s">
        <v>237</v>
      </c>
      <c r="D769" s="137">
        <v>4.7</v>
      </c>
      <c r="E769" s="137">
        <v>86.1</v>
      </c>
      <c r="F769">
        <v>12</v>
      </c>
    </row>
    <row r="770" spans="1:6">
      <c r="A770">
        <v>12144</v>
      </c>
      <c r="B770" t="s">
        <v>291</v>
      </c>
      <c r="C770" t="s">
        <v>237</v>
      </c>
      <c r="D770" s="137">
        <v>4.7</v>
      </c>
      <c r="E770" s="137">
        <v>86.1</v>
      </c>
      <c r="F770">
        <v>12</v>
      </c>
    </row>
    <row r="771" spans="1:6">
      <c r="A771">
        <v>12147</v>
      </c>
      <c r="B771" t="s">
        <v>291</v>
      </c>
      <c r="C771" t="s">
        <v>237</v>
      </c>
      <c r="D771" s="137">
        <v>4.7</v>
      </c>
      <c r="E771" s="137">
        <v>86.1</v>
      </c>
      <c r="F771">
        <v>12</v>
      </c>
    </row>
    <row r="772" spans="1:6">
      <c r="A772">
        <v>12148</v>
      </c>
      <c r="B772" t="s">
        <v>291</v>
      </c>
      <c r="C772" t="s">
        <v>237</v>
      </c>
      <c r="D772" s="137">
        <v>4.7</v>
      </c>
      <c r="E772" s="137">
        <v>86.1</v>
      </c>
      <c r="F772">
        <v>12</v>
      </c>
    </row>
    <row r="773" spans="1:6">
      <c r="A773">
        <v>12149</v>
      </c>
      <c r="B773" t="s">
        <v>312</v>
      </c>
      <c r="C773" t="s">
        <v>250</v>
      </c>
      <c r="D773" s="137">
        <v>-1.8</v>
      </c>
      <c r="E773" s="137">
        <v>84.7</v>
      </c>
      <c r="F773">
        <v>12</v>
      </c>
    </row>
    <row r="774" spans="1:6">
      <c r="A774">
        <v>12150</v>
      </c>
      <c r="B774" t="s">
        <v>291</v>
      </c>
      <c r="C774" t="s">
        <v>237</v>
      </c>
      <c r="D774" s="137">
        <v>4.7</v>
      </c>
      <c r="E774" s="137">
        <v>86.1</v>
      </c>
      <c r="F774">
        <v>12</v>
      </c>
    </row>
    <row r="775" spans="1:6">
      <c r="A775">
        <v>12151</v>
      </c>
      <c r="B775" t="s">
        <v>291</v>
      </c>
      <c r="C775" t="s">
        <v>237</v>
      </c>
      <c r="D775" s="137">
        <v>4.7</v>
      </c>
      <c r="E775" s="137">
        <v>86.1</v>
      </c>
      <c r="F775">
        <v>12</v>
      </c>
    </row>
    <row r="776" spans="1:6">
      <c r="A776">
        <v>12153</v>
      </c>
      <c r="B776" t="s">
        <v>291</v>
      </c>
      <c r="C776" t="s">
        <v>237</v>
      </c>
      <c r="D776" s="137">
        <v>4.7</v>
      </c>
      <c r="E776" s="137">
        <v>86.1</v>
      </c>
      <c r="F776">
        <v>12</v>
      </c>
    </row>
    <row r="777" spans="1:6">
      <c r="A777">
        <v>12154</v>
      </c>
      <c r="B777" t="s">
        <v>291</v>
      </c>
      <c r="C777" t="s">
        <v>237</v>
      </c>
      <c r="D777" s="137">
        <v>4.7</v>
      </c>
      <c r="E777" s="137">
        <v>86.1</v>
      </c>
      <c r="F777">
        <v>12</v>
      </c>
    </row>
    <row r="778" spans="1:6">
      <c r="A778">
        <v>12155</v>
      </c>
      <c r="B778" t="s">
        <v>312</v>
      </c>
      <c r="C778" t="s">
        <v>250</v>
      </c>
      <c r="D778" s="137">
        <v>-1.8</v>
      </c>
      <c r="E778" s="137">
        <v>84.7</v>
      </c>
      <c r="F778">
        <v>12</v>
      </c>
    </row>
    <row r="779" spans="1:6">
      <c r="A779">
        <v>12156</v>
      </c>
      <c r="B779" t="s">
        <v>291</v>
      </c>
      <c r="C779" t="s">
        <v>237</v>
      </c>
      <c r="D779" s="137">
        <v>4.7</v>
      </c>
      <c r="E779" s="137">
        <v>86.1</v>
      </c>
      <c r="F779">
        <v>12</v>
      </c>
    </row>
    <row r="780" spans="1:6">
      <c r="A780">
        <v>12157</v>
      </c>
      <c r="B780" t="s">
        <v>312</v>
      </c>
      <c r="C780" t="s">
        <v>250</v>
      </c>
      <c r="D780" s="137">
        <v>-1.8</v>
      </c>
      <c r="E780" s="137">
        <v>84.7</v>
      </c>
      <c r="F780">
        <v>12</v>
      </c>
    </row>
    <row r="781" spans="1:6">
      <c r="A781">
        <v>12158</v>
      </c>
      <c r="B781" t="s">
        <v>291</v>
      </c>
      <c r="C781" t="s">
        <v>237</v>
      </c>
      <c r="D781" s="137">
        <v>4.7</v>
      </c>
      <c r="E781" s="137">
        <v>86.1</v>
      </c>
      <c r="F781">
        <v>12</v>
      </c>
    </row>
    <row r="782" spans="1:6">
      <c r="A782">
        <v>12159</v>
      </c>
      <c r="B782" t="s">
        <v>291</v>
      </c>
      <c r="C782" t="s">
        <v>237</v>
      </c>
      <c r="D782" s="137">
        <v>4.7</v>
      </c>
      <c r="E782" s="137">
        <v>86.1</v>
      </c>
      <c r="F782">
        <v>12</v>
      </c>
    </row>
    <row r="783" spans="1:6">
      <c r="A783">
        <v>12160</v>
      </c>
      <c r="B783" t="s">
        <v>344</v>
      </c>
      <c r="C783" t="s">
        <v>264</v>
      </c>
      <c r="D783" s="137">
        <v>1.2</v>
      </c>
      <c r="E783" s="137">
        <v>84.2</v>
      </c>
      <c r="F783">
        <v>18</v>
      </c>
    </row>
    <row r="784" spans="1:6">
      <c r="A784">
        <v>12161</v>
      </c>
      <c r="B784" t="s">
        <v>291</v>
      </c>
      <c r="C784" t="s">
        <v>237</v>
      </c>
      <c r="D784" s="137">
        <v>4.7</v>
      </c>
      <c r="E784" s="137">
        <v>86.1</v>
      </c>
      <c r="F784">
        <v>12</v>
      </c>
    </row>
    <row r="785" spans="1:6">
      <c r="A785">
        <v>12164</v>
      </c>
      <c r="B785" t="s">
        <v>285</v>
      </c>
      <c r="C785" t="s">
        <v>262</v>
      </c>
      <c r="D785" s="137">
        <v>-11.5</v>
      </c>
      <c r="E785" s="137">
        <v>81</v>
      </c>
      <c r="F785">
        <v>24</v>
      </c>
    </row>
    <row r="786" spans="1:6">
      <c r="A786">
        <v>12165</v>
      </c>
      <c r="B786" t="s">
        <v>351</v>
      </c>
      <c r="C786" t="s">
        <v>254</v>
      </c>
      <c r="D786" s="137">
        <v>4.7</v>
      </c>
      <c r="E786" s="137">
        <v>82.5</v>
      </c>
      <c r="F786">
        <v>12</v>
      </c>
    </row>
    <row r="787" spans="1:6">
      <c r="A787">
        <v>12166</v>
      </c>
      <c r="B787" t="s">
        <v>344</v>
      </c>
      <c r="C787" t="s">
        <v>264</v>
      </c>
      <c r="D787" s="137">
        <v>1.2</v>
      </c>
      <c r="E787" s="137">
        <v>84.2</v>
      </c>
      <c r="F787">
        <v>18</v>
      </c>
    </row>
    <row r="788" spans="1:6">
      <c r="A788">
        <v>12167</v>
      </c>
      <c r="B788" t="s">
        <v>312</v>
      </c>
      <c r="C788" t="s">
        <v>250</v>
      </c>
      <c r="D788" s="137">
        <v>-1.8</v>
      </c>
      <c r="E788" s="137">
        <v>84.7</v>
      </c>
      <c r="F788">
        <v>12</v>
      </c>
    </row>
    <row r="789" spans="1:6">
      <c r="A789">
        <v>12168</v>
      </c>
      <c r="B789" t="s">
        <v>312</v>
      </c>
      <c r="C789" t="s">
        <v>250</v>
      </c>
      <c r="D789" s="137">
        <v>-1.8</v>
      </c>
      <c r="E789" s="137">
        <v>84.7</v>
      </c>
      <c r="F789">
        <v>12</v>
      </c>
    </row>
    <row r="790" spans="1:6">
      <c r="A790">
        <v>12169</v>
      </c>
      <c r="B790" t="s">
        <v>312</v>
      </c>
      <c r="C790" t="s">
        <v>250</v>
      </c>
      <c r="D790" s="137">
        <v>-1.8</v>
      </c>
      <c r="E790" s="137">
        <v>84.7</v>
      </c>
      <c r="F790">
        <v>12</v>
      </c>
    </row>
    <row r="791" spans="1:6">
      <c r="A791">
        <v>12170</v>
      </c>
      <c r="B791" t="s">
        <v>291</v>
      </c>
      <c r="C791" t="s">
        <v>237</v>
      </c>
      <c r="D791" s="137">
        <v>4.7</v>
      </c>
      <c r="E791" s="137">
        <v>86.1</v>
      </c>
      <c r="F791">
        <v>12</v>
      </c>
    </row>
    <row r="792" spans="1:6">
      <c r="A792">
        <v>12172</v>
      </c>
      <c r="B792" t="s">
        <v>291</v>
      </c>
      <c r="C792" t="s">
        <v>237</v>
      </c>
      <c r="D792" s="137">
        <v>4.7</v>
      </c>
      <c r="E792" s="137">
        <v>86.1</v>
      </c>
      <c r="F792">
        <v>12</v>
      </c>
    </row>
    <row r="793" spans="1:6">
      <c r="A793">
        <v>12173</v>
      </c>
      <c r="B793" t="s">
        <v>291</v>
      </c>
      <c r="C793" t="s">
        <v>237</v>
      </c>
      <c r="D793" s="137">
        <v>4.7</v>
      </c>
      <c r="E793" s="137">
        <v>86.1</v>
      </c>
      <c r="F793">
        <v>12</v>
      </c>
    </row>
    <row r="794" spans="1:6">
      <c r="A794">
        <v>12174</v>
      </c>
      <c r="B794" t="s">
        <v>291</v>
      </c>
      <c r="C794" t="s">
        <v>237</v>
      </c>
      <c r="D794" s="137">
        <v>4.7</v>
      </c>
      <c r="E794" s="137">
        <v>86.1</v>
      </c>
      <c r="F794">
        <v>12</v>
      </c>
    </row>
    <row r="795" spans="1:6">
      <c r="A795">
        <v>12175</v>
      </c>
      <c r="B795" t="s">
        <v>312</v>
      </c>
      <c r="C795" t="s">
        <v>250</v>
      </c>
      <c r="D795" s="137">
        <v>-1.8</v>
      </c>
      <c r="E795" s="137">
        <v>84.7</v>
      </c>
      <c r="F795">
        <v>12</v>
      </c>
    </row>
    <row r="796" spans="1:6">
      <c r="A796">
        <v>12176</v>
      </c>
      <c r="B796" t="s">
        <v>291</v>
      </c>
      <c r="C796" t="s">
        <v>237</v>
      </c>
      <c r="D796" s="137">
        <v>4.7</v>
      </c>
      <c r="E796" s="137">
        <v>86.1</v>
      </c>
      <c r="F796">
        <v>12</v>
      </c>
    </row>
    <row r="797" spans="1:6">
      <c r="A797">
        <v>12177</v>
      </c>
      <c r="B797" t="s">
        <v>291</v>
      </c>
      <c r="C797" t="s">
        <v>237</v>
      </c>
      <c r="D797" s="137">
        <v>4.7</v>
      </c>
      <c r="E797" s="137">
        <v>86.1</v>
      </c>
      <c r="F797">
        <v>12</v>
      </c>
    </row>
    <row r="798" spans="1:6">
      <c r="A798">
        <v>12180</v>
      </c>
      <c r="B798" t="s">
        <v>291</v>
      </c>
      <c r="C798" t="s">
        <v>237</v>
      </c>
      <c r="D798" s="137">
        <v>4.7</v>
      </c>
      <c r="E798" s="137">
        <v>86.1</v>
      </c>
      <c r="F798">
        <v>12</v>
      </c>
    </row>
    <row r="799" spans="1:6">
      <c r="A799">
        <v>12181</v>
      </c>
      <c r="B799" t="s">
        <v>291</v>
      </c>
      <c r="C799" t="s">
        <v>237</v>
      </c>
      <c r="D799" s="137">
        <v>4.7</v>
      </c>
      <c r="E799" s="137">
        <v>86.1</v>
      </c>
      <c r="F799">
        <v>12</v>
      </c>
    </row>
    <row r="800" spans="1:6">
      <c r="A800">
        <v>12182</v>
      </c>
      <c r="B800" t="s">
        <v>291</v>
      </c>
      <c r="C800" t="s">
        <v>237</v>
      </c>
      <c r="D800" s="137">
        <v>4.7</v>
      </c>
      <c r="E800" s="137">
        <v>86.1</v>
      </c>
      <c r="F800">
        <v>12</v>
      </c>
    </row>
    <row r="801" spans="1:6">
      <c r="A801">
        <v>12183</v>
      </c>
      <c r="B801" t="s">
        <v>291</v>
      </c>
      <c r="C801" t="s">
        <v>237</v>
      </c>
      <c r="D801" s="137">
        <v>4.7</v>
      </c>
      <c r="E801" s="137">
        <v>86.1</v>
      </c>
      <c r="F801">
        <v>12</v>
      </c>
    </row>
    <row r="802" spans="1:6">
      <c r="A802">
        <v>12184</v>
      </c>
      <c r="B802" t="s">
        <v>291</v>
      </c>
      <c r="C802" t="s">
        <v>237</v>
      </c>
      <c r="D802" s="137">
        <v>4.7</v>
      </c>
      <c r="E802" s="137">
        <v>86.1</v>
      </c>
      <c r="F802">
        <v>12</v>
      </c>
    </row>
    <row r="803" spans="1:6">
      <c r="A803">
        <v>12185</v>
      </c>
      <c r="B803" t="s">
        <v>312</v>
      </c>
      <c r="C803" t="s">
        <v>250</v>
      </c>
      <c r="D803" s="137">
        <v>-1.8</v>
      </c>
      <c r="E803" s="137">
        <v>84.7</v>
      </c>
      <c r="F803">
        <v>12</v>
      </c>
    </row>
    <row r="804" spans="1:6">
      <c r="A804">
        <v>12186</v>
      </c>
      <c r="B804" t="s">
        <v>291</v>
      </c>
      <c r="C804" t="s">
        <v>237</v>
      </c>
      <c r="D804" s="137">
        <v>4.7</v>
      </c>
      <c r="E804" s="137">
        <v>86.1</v>
      </c>
      <c r="F804">
        <v>12</v>
      </c>
    </row>
    <row r="805" spans="1:6">
      <c r="A805">
        <v>12187</v>
      </c>
      <c r="B805" t="s">
        <v>312</v>
      </c>
      <c r="C805" t="s">
        <v>250</v>
      </c>
      <c r="D805" s="137">
        <v>-1.8</v>
      </c>
      <c r="E805" s="137">
        <v>84.7</v>
      </c>
      <c r="F805">
        <v>12</v>
      </c>
    </row>
    <row r="806" spans="1:6">
      <c r="A806">
        <v>12188</v>
      </c>
      <c r="B806" t="s">
        <v>291</v>
      </c>
      <c r="C806" t="s">
        <v>237</v>
      </c>
      <c r="D806" s="137">
        <v>4.7</v>
      </c>
      <c r="E806" s="137">
        <v>86.1</v>
      </c>
      <c r="F806">
        <v>12</v>
      </c>
    </row>
    <row r="807" spans="1:6">
      <c r="A807">
        <v>12189</v>
      </c>
      <c r="B807" t="s">
        <v>291</v>
      </c>
      <c r="C807" t="s">
        <v>237</v>
      </c>
      <c r="D807" s="137">
        <v>4.7</v>
      </c>
      <c r="E807" s="137">
        <v>86.1</v>
      </c>
      <c r="F807">
        <v>12</v>
      </c>
    </row>
    <row r="808" spans="1:6">
      <c r="A808">
        <v>12190</v>
      </c>
      <c r="B808" t="s">
        <v>285</v>
      </c>
      <c r="C808" t="s">
        <v>262</v>
      </c>
      <c r="D808" s="137">
        <v>-11.5</v>
      </c>
      <c r="E808" s="137">
        <v>81</v>
      </c>
      <c r="F808">
        <v>24</v>
      </c>
    </row>
    <row r="809" spans="1:6">
      <c r="A809">
        <v>12192</v>
      </c>
      <c r="B809" t="s">
        <v>291</v>
      </c>
      <c r="C809" t="s">
        <v>237</v>
      </c>
      <c r="D809" s="137">
        <v>4.7</v>
      </c>
      <c r="E809" s="137">
        <v>86.1</v>
      </c>
      <c r="F809">
        <v>12</v>
      </c>
    </row>
    <row r="810" spans="1:6">
      <c r="A810">
        <v>12193</v>
      </c>
      <c r="B810" t="s">
        <v>291</v>
      </c>
      <c r="C810" t="s">
        <v>237</v>
      </c>
      <c r="D810" s="137">
        <v>4.7</v>
      </c>
      <c r="E810" s="137">
        <v>86.1</v>
      </c>
      <c r="F810">
        <v>12</v>
      </c>
    </row>
    <row r="811" spans="1:6">
      <c r="A811">
        <v>12194</v>
      </c>
      <c r="B811" t="s">
        <v>312</v>
      </c>
      <c r="C811" t="s">
        <v>250</v>
      </c>
      <c r="D811" s="137">
        <v>-1.8</v>
      </c>
      <c r="E811" s="137">
        <v>84.7</v>
      </c>
      <c r="F811">
        <v>12</v>
      </c>
    </row>
    <row r="812" spans="1:6">
      <c r="A812">
        <v>12195</v>
      </c>
      <c r="B812" t="s">
        <v>291</v>
      </c>
      <c r="C812" t="s">
        <v>237</v>
      </c>
      <c r="D812" s="137">
        <v>4.7</v>
      </c>
      <c r="E812" s="137">
        <v>86.1</v>
      </c>
      <c r="F812">
        <v>12</v>
      </c>
    </row>
    <row r="813" spans="1:6">
      <c r="A813">
        <v>12196</v>
      </c>
      <c r="B813" t="s">
        <v>291</v>
      </c>
      <c r="C813" t="s">
        <v>237</v>
      </c>
      <c r="D813" s="137">
        <v>4.7</v>
      </c>
      <c r="E813" s="137">
        <v>86.1</v>
      </c>
      <c r="F813">
        <v>12</v>
      </c>
    </row>
    <row r="814" spans="1:6">
      <c r="A814">
        <v>12197</v>
      </c>
      <c r="B814" t="s">
        <v>312</v>
      </c>
      <c r="C814" t="s">
        <v>250</v>
      </c>
      <c r="D814" s="137">
        <v>-1.8</v>
      </c>
      <c r="E814" s="137">
        <v>84.7</v>
      </c>
      <c r="F814">
        <v>12</v>
      </c>
    </row>
    <row r="815" spans="1:6">
      <c r="A815">
        <v>12198</v>
      </c>
      <c r="B815" t="s">
        <v>291</v>
      </c>
      <c r="C815" t="s">
        <v>237</v>
      </c>
      <c r="D815" s="137">
        <v>4.7</v>
      </c>
      <c r="E815" s="137">
        <v>86.1</v>
      </c>
      <c r="F815">
        <v>12</v>
      </c>
    </row>
    <row r="816" spans="1:6">
      <c r="A816">
        <v>12201</v>
      </c>
      <c r="B816" t="s">
        <v>291</v>
      </c>
      <c r="C816" t="s">
        <v>237</v>
      </c>
      <c r="D816" s="137">
        <v>4.7</v>
      </c>
      <c r="E816" s="137">
        <v>86.1</v>
      </c>
      <c r="F816">
        <v>12</v>
      </c>
    </row>
    <row r="817" spans="1:6">
      <c r="A817">
        <v>12202</v>
      </c>
      <c r="B817" t="s">
        <v>291</v>
      </c>
      <c r="C817" t="s">
        <v>237</v>
      </c>
      <c r="D817" s="137">
        <v>4.7</v>
      </c>
      <c r="E817" s="137">
        <v>86.1</v>
      </c>
      <c r="F817">
        <v>12</v>
      </c>
    </row>
    <row r="818" spans="1:6">
      <c r="A818">
        <v>12203</v>
      </c>
      <c r="B818" t="s">
        <v>291</v>
      </c>
      <c r="C818" t="s">
        <v>237</v>
      </c>
      <c r="D818" s="137">
        <v>4.7</v>
      </c>
      <c r="E818" s="137">
        <v>86.1</v>
      </c>
      <c r="F818">
        <v>12</v>
      </c>
    </row>
    <row r="819" spans="1:6">
      <c r="A819">
        <v>12204</v>
      </c>
      <c r="B819" t="s">
        <v>291</v>
      </c>
      <c r="C819" t="s">
        <v>237</v>
      </c>
      <c r="D819" s="137">
        <v>4.7</v>
      </c>
      <c r="E819" s="137">
        <v>86.1</v>
      </c>
      <c r="F819">
        <v>12</v>
      </c>
    </row>
    <row r="820" spans="1:6">
      <c r="A820">
        <v>12205</v>
      </c>
      <c r="B820" t="s">
        <v>291</v>
      </c>
      <c r="C820" t="s">
        <v>237</v>
      </c>
      <c r="D820" s="137">
        <v>4.7</v>
      </c>
      <c r="E820" s="137">
        <v>86.1</v>
      </c>
      <c r="F820">
        <v>12</v>
      </c>
    </row>
    <row r="821" spans="1:6">
      <c r="A821">
        <v>12206</v>
      </c>
      <c r="B821" t="s">
        <v>291</v>
      </c>
      <c r="C821" t="s">
        <v>237</v>
      </c>
      <c r="D821" s="137">
        <v>4.7</v>
      </c>
      <c r="E821" s="137">
        <v>86.1</v>
      </c>
      <c r="F821">
        <v>12</v>
      </c>
    </row>
    <row r="822" spans="1:6">
      <c r="A822">
        <v>12207</v>
      </c>
      <c r="B822" t="s">
        <v>291</v>
      </c>
      <c r="C822" t="s">
        <v>237</v>
      </c>
      <c r="D822" s="137">
        <v>4.7</v>
      </c>
      <c r="E822" s="137">
        <v>86.1</v>
      </c>
      <c r="F822">
        <v>12</v>
      </c>
    </row>
    <row r="823" spans="1:6">
      <c r="A823">
        <v>12208</v>
      </c>
      <c r="B823" t="s">
        <v>291</v>
      </c>
      <c r="C823" t="s">
        <v>237</v>
      </c>
      <c r="D823" s="137">
        <v>4.7</v>
      </c>
      <c r="E823" s="137">
        <v>86.1</v>
      </c>
      <c r="F823">
        <v>12</v>
      </c>
    </row>
    <row r="824" spans="1:6">
      <c r="A824">
        <v>12209</v>
      </c>
      <c r="B824" t="s">
        <v>291</v>
      </c>
      <c r="C824" t="s">
        <v>237</v>
      </c>
      <c r="D824" s="137">
        <v>4.7</v>
      </c>
      <c r="E824" s="137">
        <v>86.1</v>
      </c>
      <c r="F824">
        <v>12</v>
      </c>
    </row>
    <row r="825" spans="1:6">
      <c r="A825">
        <v>12210</v>
      </c>
      <c r="B825" t="s">
        <v>291</v>
      </c>
      <c r="C825" t="s">
        <v>237</v>
      </c>
      <c r="D825" s="137">
        <v>4.7</v>
      </c>
      <c r="E825" s="137">
        <v>86.1</v>
      </c>
      <c r="F825">
        <v>12</v>
      </c>
    </row>
    <row r="826" spans="1:6">
      <c r="A826">
        <v>12211</v>
      </c>
      <c r="B826" t="s">
        <v>291</v>
      </c>
      <c r="C826" t="s">
        <v>237</v>
      </c>
      <c r="D826" s="137">
        <v>4.7</v>
      </c>
      <c r="E826" s="137">
        <v>86.1</v>
      </c>
      <c r="F826">
        <v>12</v>
      </c>
    </row>
    <row r="827" spans="1:6">
      <c r="A827">
        <v>12212</v>
      </c>
      <c r="B827" t="s">
        <v>291</v>
      </c>
      <c r="C827" t="s">
        <v>237</v>
      </c>
      <c r="D827" s="137">
        <v>4.7</v>
      </c>
      <c r="E827" s="137">
        <v>86.1</v>
      </c>
      <c r="F827">
        <v>12</v>
      </c>
    </row>
    <row r="828" spans="1:6">
      <c r="A828">
        <v>12214</v>
      </c>
      <c r="B828" t="s">
        <v>291</v>
      </c>
      <c r="C828" t="s">
        <v>237</v>
      </c>
      <c r="D828" s="137">
        <v>4.7</v>
      </c>
      <c r="E828" s="137">
        <v>86.1</v>
      </c>
      <c r="F828">
        <v>12</v>
      </c>
    </row>
    <row r="829" spans="1:6">
      <c r="A829">
        <v>12220</v>
      </c>
      <c r="B829" t="s">
        <v>291</v>
      </c>
      <c r="C829" t="s">
        <v>237</v>
      </c>
      <c r="D829" s="137">
        <v>4.7</v>
      </c>
      <c r="E829" s="137">
        <v>86.1</v>
      </c>
      <c r="F829">
        <v>12</v>
      </c>
    </row>
    <row r="830" spans="1:6">
      <c r="A830">
        <v>12222</v>
      </c>
      <c r="B830" t="s">
        <v>291</v>
      </c>
      <c r="C830" t="s">
        <v>237</v>
      </c>
      <c r="D830" s="137">
        <v>4.7</v>
      </c>
      <c r="E830" s="137">
        <v>86.1</v>
      </c>
      <c r="F830">
        <v>12</v>
      </c>
    </row>
    <row r="831" spans="1:6">
      <c r="A831">
        <v>12223</v>
      </c>
      <c r="B831" t="s">
        <v>291</v>
      </c>
      <c r="C831" t="s">
        <v>237</v>
      </c>
      <c r="D831" s="137">
        <v>4.7</v>
      </c>
      <c r="E831" s="137">
        <v>86.1</v>
      </c>
      <c r="F831">
        <v>12</v>
      </c>
    </row>
    <row r="832" spans="1:6">
      <c r="A832">
        <v>12224</v>
      </c>
      <c r="B832" t="s">
        <v>291</v>
      </c>
      <c r="C832" t="s">
        <v>237</v>
      </c>
      <c r="D832" s="137">
        <v>4.7</v>
      </c>
      <c r="E832" s="137">
        <v>86.1</v>
      </c>
      <c r="F832">
        <v>12</v>
      </c>
    </row>
    <row r="833" spans="1:6">
      <c r="A833">
        <v>12225</v>
      </c>
      <c r="B833" t="s">
        <v>291</v>
      </c>
      <c r="C833" t="s">
        <v>237</v>
      </c>
      <c r="D833" s="137">
        <v>4.7</v>
      </c>
      <c r="E833" s="137">
        <v>86.1</v>
      </c>
      <c r="F833">
        <v>12</v>
      </c>
    </row>
    <row r="834" spans="1:6">
      <c r="A834">
        <v>12226</v>
      </c>
      <c r="B834" t="s">
        <v>291</v>
      </c>
      <c r="C834" t="s">
        <v>237</v>
      </c>
      <c r="D834" s="137">
        <v>4.7</v>
      </c>
      <c r="E834" s="137">
        <v>86.1</v>
      </c>
      <c r="F834">
        <v>12</v>
      </c>
    </row>
    <row r="835" spans="1:6">
      <c r="A835">
        <v>12227</v>
      </c>
      <c r="B835" t="s">
        <v>291</v>
      </c>
      <c r="C835" t="s">
        <v>237</v>
      </c>
      <c r="D835" s="137">
        <v>4.7</v>
      </c>
      <c r="E835" s="137">
        <v>86.1</v>
      </c>
      <c r="F835">
        <v>12</v>
      </c>
    </row>
    <row r="836" spans="1:6">
      <c r="A836">
        <v>12228</v>
      </c>
      <c r="B836" t="s">
        <v>291</v>
      </c>
      <c r="C836" t="s">
        <v>237</v>
      </c>
      <c r="D836" s="137">
        <v>4.7</v>
      </c>
      <c r="E836" s="137">
        <v>86.1</v>
      </c>
      <c r="F836">
        <v>12</v>
      </c>
    </row>
    <row r="837" spans="1:6">
      <c r="A837">
        <v>12229</v>
      </c>
      <c r="B837" t="s">
        <v>291</v>
      </c>
      <c r="C837" t="s">
        <v>237</v>
      </c>
      <c r="D837" s="137">
        <v>4.7</v>
      </c>
      <c r="E837" s="137">
        <v>86.1</v>
      </c>
      <c r="F837">
        <v>12</v>
      </c>
    </row>
    <row r="838" spans="1:6">
      <c r="A838">
        <v>12230</v>
      </c>
      <c r="B838" t="s">
        <v>291</v>
      </c>
      <c r="C838" t="s">
        <v>237</v>
      </c>
      <c r="D838" s="137">
        <v>4.7</v>
      </c>
      <c r="E838" s="137">
        <v>86.1</v>
      </c>
      <c r="F838">
        <v>12</v>
      </c>
    </row>
    <row r="839" spans="1:6">
      <c r="A839">
        <v>12231</v>
      </c>
      <c r="B839" t="s">
        <v>291</v>
      </c>
      <c r="C839" t="s">
        <v>237</v>
      </c>
      <c r="D839" s="137">
        <v>4.7</v>
      </c>
      <c r="E839" s="137">
        <v>86.1</v>
      </c>
      <c r="F839">
        <v>12</v>
      </c>
    </row>
    <row r="840" spans="1:6">
      <c r="A840">
        <v>12232</v>
      </c>
      <c r="B840" t="s">
        <v>291</v>
      </c>
      <c r="C840" t="s">
        <v>237</v>
      </c>
      <c r="D840" s="137">
        <v>4.7</v>
      </c>
      <c r="E840" s="137">
        <v>86.1</v>
      </c>
      <c r="F840">
        <v>12</v>
      </c>
    </row>
    <row r="841" spans="1:6">
      <c r="A841">
        <v>12233</v>
      </c>
      <c r="B841" t="s">
        <v>291</v>
      </c>
      <c r="C841" t="s">
        <v>237</v>
      </c>
      <c r="D841" s="137">
        <v>4.7</v>
      </c>
      <c r="E841" s="137">
        <v>86.1</v>
      </c>
      <c r="F841">
        <v>12</v>
      </c>
    </row>
    <row r="842" spans="1:6">
      <c r="A842">
        <v>12234</v>
      </c>
      <c r="B842" t="s">
        <v>291</v>
      </c>
      <c r="C842" t="s">
        <v>237</v>
      </c>
      <c r="D842" s="137">
        <v>4.7</v>
      </c>
      <c r="E842" s="137">
        <v>86.1</v>
      </c>
      <c r="F842">
        <v>12</v>
      </c>
    </row>
    <row r="843" spans="1:6">
      <c r="A843">
        <v>12235</v>
      </c>
      <c r="B843" t="s">
        <v>291</v>
      </c>
      <c r="C843" t="s">
        <v>237</v>
      </c>
      <c r="D843" s="137">
        <v>4.7</v>
      </c>
      <c r="E843" s="137">
        <v>86.1</v>
      </c>
      <c r="F843">
        <v>12</v>
      </c>
    </row>
    <row r="844" spans="1:6">
      <c r="A844">
        <v>12236</v>
      </c>
      <c r="B844" t="s">
        <v>291</v>
      </c>
      <c r="C844" t="s">
        <v>237</v>
      </c>
      <c r="D844" s="137">
        <v>4.7</v>
      </c>
      <c r="E844" s="137">
        <v>86.1</v>
      </c>
      <c r="F844">
        <v>12</v>
      </c>
    </row>
    <row r="845" spans="1:6">
      <c r="A845">
        <v>12237</v>
      </c>
      <c r="B845" t="s">
        <v>291</v>
      </c>
      <c r="C845" t="s">
        <v>237</v>
      </c>
      <c r="D845" s="137">
        <v>4.7</v>
      </c>
      <c r="E845" s="137">
        <v>86.1</v>
      </c>
      <c r="F845">
        <v>12</v>
      </c>
    </row>
    <row r="846" spans="1:6">
      <c r="A846">
        <v>12238</v>
      </c>
      <c r="B846" t="s">
        <v>291</v>
      </c>
      <c r="C846" t="s">
        <v>237</v>
      </c>
      <c r="D846" s="137">
        <v>4.7</v>
      </c>
      <c r="E846" s="137">
        <v>86.1</v>
      </c>
      <c r="F846">
        <v>12</v>
      </c>
    </row>
    <row r="847" spans="1:6">
      <c r="A847">
        <v>12239</v>
      </c>
      <c r="B847" t="s">
        <v>291</v>
      </c>
      <c r="C847" t="s">
        <v>237</v>
      </c>
      <c r="D847" s="137">
        <v>4.7</v>
      </c>
      <c r="E847" s="137">
        <v>86.1</v>
      </c>
      <c r="F847">
        <v>12</v>
      </c>
    </row>
    <row r="848" spans="1:6">
      <c r="A848">
        <v>12240</v>
      </c>
      <c r="B848" t="s">
        <v>291</v>
      </c>
      <c r="C848" t="s">
        <v>237</v>
      </c>
      <c r="D848" s="137">
        <v>4.7</v>
      </c>
      <c r="E848" s="137">
        <v>86.1</v>
      </c>
      <c r="F848">
        <v>12</v>
      </c>
    </row>
    <row r="849" spans="1:6">
      <c r="A849">
        <v>12241</v>
      </c>
      <c r="B849" t="s">
        <v>291</v>
      </c>
      <c r="C849" t="s">
        <v>237</v>
      </c>
      <c r="D849" s="137">
        <v>4.7</v>
      </c>
      <c r="E849" s="137">
        <v>86.1</v>
      </c>
      <c r="F849">
        <v>12</v>
      </c>
    </row>
    <row r="850" spans="1:6">
      <c r="A850">
        <v>12242</v>
      </c>
      <c r="B850" t="s">
        <v>291</v>
      </c>
      <c r="C850" t="s">
        <v>237</v>
      </c>
      <c r="D850" s="137">
        <v>4.7</v>
      </c>
      <c r="E850" s="137">
        <v>86.1</v>
      </c>
      <c r="F850">
        <v>12</v>
      </c>
    </row>
    <row r="851" spans="1:6">
      <c r="A851">
        <v>12243</v>
      </c>
      <c r="B851" t="s">
        <v>291</v>
      </c>
      <c r="C851" t="s">
        <v>237</v>
      </c>
      <c r="D851" s="137">
        <v>4.7</v>
      </c>
      <c r="E851" s="137">
        <v>86.1</v>
      </c>
      <c r="F851">
        <v>12</v>
      </c>
    </row>
    <row r="852" spans="1:6">
      <c r="A852">
        <v>12244</v>
      </c>
      <c r="B852" t="s">
        <v>291</v>
      </c>
      <c r="C852" t="s">
        <v>237</v>
      </c>
      <c r="D852" s="137">
        <v>4.7</v>
      </c>
      <c r="E852" s="137">
        <v>86.1</v>
      </c>
      <c r="F852">
        <v>12</v>
      </c>
    </row>
    <row r="853" spans="1:6">
      <c r="A853">
        <v>12245</v>
      </c>
      <c r="B853" t="s">
        <v>291</v>
      </c>
      <c r="C853" t="s">
        <v>237</v>
      </c>
      <c r="D853" s="137">
        <v>4.7</v>
      </c>
      <c r="E853" s="137">
        <v>86.1</v>
      </c>
      <c r="F853">
        <v>12</v>
      </c>
    </row>
    <row r="854" spans="1:6">
      <c r="A854">
        <v>12246</v>
      </c>
      <c r="B854" t="s">
        <v>291</v>
      </c>
      <c r="C854" t="s">
        <v>237</v>
      </c>
      <c r="D854" s="137">
        <v>4.7</v>
      </c>
      <c r="E854" s="137">
        <v>86.1</v>
      </c>
      <c r="F854">
        <v>12</v>
      </c>
    </row>
    <row r="855" spans="1:6">
      <c r="A855">
        <v>12247</v>
      </c>
      <c r="B855" t="s">
        <v>291</v>
      </c>
      <c r="C855" t="s">
        <v>237</v>
      </c>
      <c r="D855" s="137">
        <v>4.7</v>
      </c>
      <c r="E855" s="137">
        <v>86.1</v>
      </c>
      <c r="F855">
        <v>12</v>
      </c>
    </row>
    <row r="856" spans="1:6">
      <c r="A856">
        <v>12248</v>
      </c>
      <c r="B856" t="s">
        <v>291</v>
      </c>
      <c r="C856" t="s">
        <v>237</v>
      </c>
      <c r="D856" s="137">
        <v>4.7</v>
      </c>
      <c r="E856" s="137">
        <v>86.1</v>
      </c>
      <c r="F856">
        <v>12</v>
      </c>
    </row>
    <row r="857" spans="1:6">
      <c r="A857">
        <v>12249</v>
      </c>
      <c r="B857" t="s">
        <v>291</v>
      </c>
      <c r="C857" t="s">
        <v>237</v>
      </c>
      <c r="D857" s="137">
        <v>4.7</v>
      </c>
      <c r="E857" s="137">
        <v>86.1</v>
      </c>
      <c r="F857">
        <v>12</v>
      </c>
    </row>
    <row r="858" spans="1:6">
      <c r="A858">
        <v>12250</v>
      </c>
      <c r="B858" t="s">
        <v>291</v>
      </c>
      <c r="C858" t="s">
        <v>237</v>
      </c>
      <c r="D858" s="137">
        <v>4.7</v>
      </c>
      <c r="E858" s="137">
        <v>86.1</v>
      </c>
      <c r="F858">
        <v>12</v>
      </c>
    </row>
    <row r="859" spans="1:6">
      <c r="A859">
        <v>12252</v>
      </c>
      <c r="B859" t="s">
        <v>291</v>
      </c>
      <c r="C859" t="s">
        <v>237</v>
      </c>
      <c r="D859" s="137">
        <v>4.7</v>
      </c>
      <c r="E859" s="137">
        <v>86.1</v>
      </c>
      <c r="F859">
        <v>12</v>
      </c>
    </row>
    <row r="860" spans="1:6">
      <c r="A860">
        <v>12255</v>
      </c>
      <c r="B860" t="s">
        <v>291</v>
      </c>
      <c r="C860" t="s">
        <v>237</v>
      </c>
      <c r="D860" s="137">
        <v>4.7</v>
      </c>
      <c r="E860" s="137">
        <v>86.1</v>
      </c>
      <c r="F860">
        <v>12</v>
      </c>
    </row>
    <row r="861" spans="1:6">
      <c r="A861">
        <v>12256</v>
      </c>
      <c r="B861" t="s">
        <v>291</v>
      </c>
      <c r="C861" t="s">
        <v>237</v>
      </c>
      <c r="D861" s="137">
        <v>4.7</v>
      </c>
      <c r="E861" s="137">
        <v>86.1</v>
      </c>
      <c r="F861">
        <v>12</v>
      </c>
    </row>
    <row r="862" spans="1:6">
      <c r="A862">
        <v>12257</v>
      </c>
      <c r="B862" t="s">
        <v>291</v>
      </c>
      <c r="C862" t="s">
        <v>237</v>
      </c>
      <c r="D862" s="137">
        <v>4.7</v>
      </c>
      <c r="E862" s="137">
        <v>86.1</v>
      </c>
      <c r="F862">
        <v>12</v>
      </c>
    </row>
    <row r="863" spans="1:6">
      <c r="A863">
        <v>12260</v>
      </c>
      <c r="B863" t="s">
        <v>291</v>
      </c>
      <c r="C863" t="s">
        <v>237</v>
      </c>
      <c r="D863" s="137">
        <v>4.7</v>
      </c>
      <c r="E863" s="137">
        <v>86.1</v>
      </c>
      <c r="F863">
        <v>12</v>
      </c>
    </row>
    <row r="864" spans="1:6">
      <c r="A864">
        <v>12261</v>
      </c>
      <c r="B864" t="s">
        <v>291</v>
      </c>
      <c r="C864" t="s">
        <v>237</v>
      </c>
      <c r="D864" s="137">
        <v>4.7</v>
      </c>
      <c r="E864" s="137">
        <v>86.1</v>
      </c>
      <c r="F864">
        <v>12</v>
      </c>
    </row>
    <row r="865" spans="1:6">
      <c r="A865">
        <v>12288</v>
      </c>
      <c r="B865" t="s">
        <v>291</v>
      </c>
      <c r="C865" t="s">
        <v>237</v>
      </c>
      <c r="D865" s="137">
        <v>4.7</v>
      </c>
      <c r="E865" s="137">
        <v>86.1</v>
      </c>
      <c r="F865">
        <v>12</v>
      </c>
    </row>
    <row r="866" spans="1:6">
      <c r="A866">
        <v>12301</v>
      </c>
      <c r="B866" t="s">
        <v>291</v>
      </c>
      <c r="C866" t="s">
        <v>237</v>
      </c>
      <c r="D866" s="137">
        <v>4.7</v>
      </c>
      <c r="E866" s="137">
        <v>86.1</v>
      </c>
      <c r="F866">
        <v>12</v>
      </c>
    </row>
    <row r="867" spans="1:6">
      <c r="A867">
        <v>12302</v>
      </c>
      <c r="B867" t="s">
        <v>291</v>
      </c>
      <c r="C867" t="s">
        <v>237</v>
      </c>
      <c r="D867" s="137">
        <v>4.7</v>
      </c>
      <c r="E867" s="137">
        <v>86.1</v>
      </c>
      <c r="F867">
        <v>12</v>
      </c>
    </row>
    <row r="868" spans="1:6">
      <c r="A868">
        <v>12303</v>
      </c>
      <c r="B868" t="s">
        <v>291</v>
      </c>
      <c r="C868" t="s">
        <v>237</v>
      </c>
      <c r="D868" s="137">
        <v>4.7</v>
      </c>
      <c r="E868" s="137">
        <v>86.1</v>
      </c>
      <c r="F868">
        <v>12</v>
      </c>
    </row>
    <row r="869" spans="1:6">
      <c r="A869">
        <v>12304</v>
      </c>
      <c r="B869" t="s">
        <v>291</v>
      </c>
      <c r="C869" t="s">
        <v>237</v>
      </c>
      <c r="D869" s="137">
        <v>4.7</v>
      </c>
      <c r="E869" s="137">
        <v>86.1</v>
      </c>
      <c r="F869">
        <v>12</v>
      </c>
    </row>
    <row r="870" spans="1:6">
      <c r="A870">
        <v>12305</v>
      </c>
      <c r="B870" t="s">
        <v>291</v>
      </c>
      <c r="C870" t="s">
        <v>237</v>
      </c>
      <c r="D870" s="137">
        <v>4.7</v>
      </c>
      <c r="E870" s="137">
        <v>86.1</v>
      </c>
      <c r="F870">
        <v>12</v>
      </c>
    </row>
    <row r="871" spans="1:6">
      <c r="A871">
        <v>12306</v>
      </c>
      <c r="B871" t="s">
        <v>291</v>
      </c>
      <c r="C871" t="s">
        <v>237</v>
      </c>
      <c r="D871" s="137">
        <v>4.7</v>
      </c>
      <c r="E871" s="137">
        <v>86.1</v>
      </c>
      <c r="F871">
        <v>12</v>
      </c>
    </row>
    <row r="872" spans="1:6">
      <c r="A872">
        <v>12307</v>
      </c>
      <c r="B872" t="s">
        <v>291</v>
      </c>
      <c r="C872" t="s">
        <v>237</v>
      </c>
      <c r="D872" s="137">
        <v>4.7</v>
      </c>
      <c r="E872" s="137">
        <v>86.1</v>
      </c>
      <c r="F872">
        <v>12</v>
      </c>
    </row>
    <row r="873" spans="1:6">
      <c r="A873">
        <v>12308</v>
      </c>
      <c r="B873" t="s">
        <v>291</v>
      </c>
      <c r="C873" t="s">
        <v>237</v>
      </c>
      <c r="D873" s="137">
        <v>4.7</v>
      </c>
      <c r="E873" s="137">
        <v>86.1</v>
      </c>
      <c r="F873">
        <v>12</v>
      </c>
    </row>
    <row r="874" spans="1:6">
      <c r="A874">
        <v>12309</v>
      </c>
      <c r="B874" t="s">
        <v>291</v>
      </c>
      <c r="C874" t="s">
        <v>237</v>
      </c>
      <c r="D874" s="137">
        <v>4.7</v>
      </c>
      <c r="E874" s="137">
        <v>86.1</v>
      </c>
      <c r="F874">
        <v>12</v>
      </c>
    </row>
    <row r="875" spans="1:6">
      <c r="A875">
        <v>12325</v>
      </c>
      <c r="B875" t="s">
        <v>312</v>
      </c>
      <c r="C875" t="s">
        <v>250</v>
      </c>
      <c r="D875" s="137">
        <v>-1.8</v>
      </c>
      <c r="E875" s="137">
        <v>84.7</v>
      </c>
      <c r="F875">
        <v>12</v>
      </c>
    </row>
    <row r="876" spans="1:6">
      <c r="A876">
        <v>12345</v>
      </c>
      <c r="B876" t="s">
        <v>291</v>
      </c>
      <c r="C876" t="s">
        <v>237</v>
      </c>
      <c r="D876" s="137">
        <v>4.7</v>
      </c>
      <c r="E876" s="137">
        <v>86.1</v>
      </c>
      <c r="F876">
        <v>12</v>
      </c>
    </row>
    <row r="877" spans="1:6">
      <c r="A877">
        <v>12401</v>
      </c>
      <c r="B877" t="s">
        <v>304</v>
      </c>
      <c r="C877" t="s">
        <v>260</v>
      </c>
      <c r="D877" s="137">
        <v>8.4</v>
      </c>
      <c r="E877" s="137">
        <v>88.4</v>
      </c>
      <c r="F877">
        <v>12</v>
      </c>
    </row>
    <row r="878" spans="1:6">
      <c r="A878">
        <v>12402</v>
      </c>
      <c r="B878" t="s">
        <v>304</v>
      </c>
      <c r="C878" t="s">
        <v>260</v>
      </c>
      <c r="D878" s="137">
        <v>8.4</v>
      </c>
      <c r="E878" s="137">
        <v>88.4</v>
      </c>
      <c r="F878">
        <v>12</v>
      </c>
    </row>
    <row r="879" spans="1:6">
      <c r="A879">
        <v>12404</v>
      </c>
      <c r="B879" t="s">
        <v>304</v>
      </c>
      <c r="C879" t="s">
        <v>260</v>
      </c>
      <c r="D879" s="137">
        <v>8.4</v>
      </c>
      <c r="E879" s="137">
        <v>88.4</v>
      </c>
      <c r="F879">
        <v>12</v>
      </c>
    </row>
    <row r="880" spans="1:6">
      <c r="A880">
        <v>12405</v>
      </c>
      <c r="B880" t="s">
        <v>291</v>
      </c>
      <c r="C880" t="s">
        <v>237</v>
      </c>
      <c r="D880" s="137">
        <v>4.7</v>
      </c>
      <c r="E880" s="137">
        <v>86.1</v>
      </c>
      <c r="F880">
        <v>12</v>
      </c>
    </row>
    <row r="881" spans="1:6">
      <c r="A881">
        <v>12406</v>
      </c>
      <c r="B881" t="s">
        <v>318</v>
      </c>
      <c r="C881" t="s">
        <v>240</v>
      </c>
      <c r="D881" s="137">
        <v>4.5</v>
      </c>
      <c r="E881" s="137">
        <v>82.3</v>
      </c>
      <c r="F881">
        <v>12</v>
      </c>
    </row>
    <row r="882" spans="1:6">
      <c r="A882">
        <v>12407</v>
      </c>
      <c r="B882" t="s">
        <v>312</v>
      </c>
      <c r="C882" t="s">
        <v>250</v>
      </c>
      <c r="D882" s="137">
        <v>-1.8</v>
      </c>
      <c r="E882" s="137">
        <v>84.7</v>
      </c>
      <c r="F882">
        <v>12</v>
      </c>
    </row>
    <row r="883" spans="1:6">
      <c r="A883">
        <v>12409</v>
      </c>
      <c r="B883" t="s">
        <v>351</v>
      </c>
      <c r="C883" t="s">
        <v>254</v>
      </c>
      <c r="D883" s="137">
        <v>4.7</v>
      </c>
      <c r="E883" s="137">
        <v>82.5</v>
      </c>
      <c r="F883">
        <v>12</v>
      </c>
    </row>
    <row r="884" spans="1:6">
      <c r="A884">
        <v>12410</v>
      </c>
      <c r="B884" t="s">
        <v>318</v>
      </c>
      <c r="C884" t="s">
        <v>240</v>
      </c>
      <c r="D884" s="137">
        <v>4.5</v>
      </c>
      <c r="E884" s="137">
        <v>82.3</v>
      </c>
      <c r="F884">
        <v>12</v>
      </c>
    </row>
    <row r="885" spans="1:6">
      <c r="A885">
        <v>12411</v>
      </c>
      <c r="B885" t="s">
        <v>304</v>
      </c>
      <c r="C885" t="s">
        <v>260</v>
      </c>
      <c r="D885" s="137">
        <v>8.4</v>
      </c>
      <c r="E885" s="137">
        <v>88.4</v>
      </c>
      <c r="F885">
        <v>12</v>
      </c>
    </row>
    <row r="886" spans="1:6">
      <c r="A886">
        <v>12412</v>
      </c>
      <c r="B886" t="s">
        <v>351</v>
      </c>
      <c r="C886" t="s">
        <v>254</v>
      </c>
      <c r="D886" s="137">
        <v>4.7</v>
      </c>
      <c r="E886" s="137">
        <v>82.5</v>
      </c>
      <c r="F886">
        <v>12</v>
      </c>
    </row>
    <row r="887" spans="1:6">
      <c r="A887">
        <v>12413</v>
      </c>
      <c r="B887" t="s">
        <v>291</v>
      </c>
      <c r="C887" t="s">
        <v>237</v>
      </c>
      <c r="D887" s="137">
        <v>4.7</v>
      </c>
      <c r="E887" s="137">
        <v>86.1</v>
      </c>
      <c r="F887">
        <v>12</v>
      </c>
    </row>
    <row r="888" spans="1:6">
      <c r="A888">
        <v>12414</v>
      </c>
      <c r="B888" t="s">
        <v>291</v>
      </c>
      <c r="C888" t="s">
        <v>237</v>
      </c>
      <c r="D888" s="137">
        <v>4.7</v>
      </c>
      <c r="E888" s="137">
        <v>86.1</v>
      </c>
      <c r="F888">
        <v>12</v>
      </c>
    </row>
    <row r="889" spans="1:6">
      <c r="A889">
        <v>12416</v>
      </c>
      <c r="B889" t="s">
        <v>351</v>
      </c>
      <c r="C889" t="s">
        <v>254</v>
      </c>
      <c r="D889" s="137">
        <v>4.7</v>
      </c>
      <c r="E889" s="137">
        <v>82.5</v>
      </c>
      <c r="F889">
        <v>12</v>
      </c>
    </row>
    <row r="890" spans="1:6">
      <c r="A890">
        <v>12417</v>
      </c>
      <c r="B890" t="s">
        <v>304</v>
      </c>
      <c r="C890" t="s">
        <v>260</v>
      </c>
      <c r="D890" s="137">
        <v>8.4</v>
      </c>
      <c r="E890" s="137">
        <v>88.4</v>
      </c>
      <c r="F890">
        <v>12</v>
      </c>
    </row>
    <row r="891" spans="1:6">
      <c r="A891">
        <v>12418</v>
      </c>
      <c r="B891" t="s">
        <v>291</v>
      </c>
      <c r="C891" t="s">
        <v>237</v>
      </c>
      <c r="D891" s="137">
        <v>4.7</v>
      </c>
      <c r="E891" s="137">
        <v>86.1</v>
      </c>
      <c r="F891">
        <v>12</v>
      </c>
    </row>
    <row r="892" spans="1:6">
      <c r="A892">
        <v>12419</v>
      </c>
      <c r="B892" t="s">
        <v>304</v>
      </c>
      <c r="C892" t="s">
        <v>260</v>
      </c>
      <c r="D892" s="137">
        <v>8.4</v>
      </c>
      <c r="E892" s="137">
        <v>88.4</v>
      </c>
      <c r="F892">
        <v>12</v>
      </c>
    </row>
    <row r="893" spans="1:6">
      <c r="A893">
        <v>12420</v>
      </c>
      <c r="B893" t="s">
        <v>351</v>
      </c>
      <c r="C893" t="s">
        <v>254</v>
      </c>
      <c r="D893" s="137">
        <v>4.7</v>
      </c>
      <c r="E893" s="137">
        <v>82.5</v>
      </c>
      <c r="F893">
        <v>12</v>
      </c>
    </row>
    <row r="894" spans="1:6">
      <c r="A894">
        <v>12421</v>
      </c>
      <c r="B894" t="s">
        <v>312</v>
      </c>
      <c r="C894" t="s">
        <v>250</v>
      </c>
      <c r="D894" s="137">
        <v>-1.8</v>
      </c>
      <c r="E894" s="137">
        <v>84.7</v>
      </c>
      <c r="F894">
        <v>12</v>
      </c>
    </row>
    <row r="895" spans="1:6">
      <c r="A895">
        <v>12422</v>
      </c>
      <c r="B895" t="s">
        <v>312</v>
      </c>
      <c r="C895" t="s">
        <v>250</v>
      </c>
      <c r="D895" s="137">
        <v>-1.8</v>
      </c>
      <c r="E895" s="137">
        <v>84.7</v>
      </c>
      <c r="F895">
        <v>12</v>
      </c>
    </row>
    <row r="896" spans="1:6">
      <c r="A896">
        <v>12423</v>
      </c>
      <c r="B896" t="s">
        <v>291</v>
      </c>
      <c r="C896" t="s">
        <v>237</v>
      </c>
      <c r="D896" s="137">
        <v>4.7</v>
      </c>
      <c r="E896" s="137">
        <v>86.1</v>
      </c>
      <c r="F896">
        <v>12</v>
      </c>
    </row>
    <row r="897" spans="1:6">
      <c r="A897">
        <v>12424</v>
      </c>
      <c r="B897" t="s">
        <v>312</v>
      </c>
      <c r="C897" t="s">
        <v>250</v>
      </c>
      <c r="D897" s="137">
        <v>-1.8</v>
      </c>
      <c r="E897" s="137">
        <v>84.7</v>
      </c>
      <c r="F897">
        <v>12</v>
      </c>
    </row>
    <row r="898" spans="1:6">
      <c r="A898">
        <v>12427</v>
      </c>
      <c r="B898" t="s">
        <v>312</v>
      </c>
      <c r="C898" t="s">
        <v>250</v>
      </c>
      <c r="D898" s="137">
        <v>-1.8</v>
      </c>
      <c r="E898" s="137">
        <v>84.7</v>
      </c>
      <c r="F898">
        <v>12</v>
      </c>
    </row>
    <row r="899" spans="1:6">
      <c r="A899">
        <v>12428</v>
      </c>
      <c r="B899" t="s">
        <v>351</v>
      </c>
      <c r="C899" t="s">
        <v>254</v>
      </c>
      <c r="D899" s="137">
        <v>4.7</v>
      </c>
      <c r="E899" s="137">
        <v>82.5</v>
      </c>
      <c r="F899">
        <v>12</v>
      </c>
    </row>
    <row r="900" spans="1:6">
      <c r="A900">
        <v>12429</v>
      </c>
      <c r="B900" t="s">
        <v>304</v>
      </c>
      <c r="C900" t="s">
        <v>260</v>
      </c>
      <c r="D900" s="137">
        <v>8.4</v>
      </c>
      <c r="E900" s="137">
        <v>88.4</v>
      </c>
      <c r="F900">
        <v>12</v>
      </c>
    </row>
    <row r="901" spans="1:6">
      <c r="A901">
        <v>12430</v>
      </c>
      <c r="B901" t="s">
        <v>344</v>
      </c>
      <c r="C901" t="s">
        <v>264</v>
      </c>
      <c r="D901" s="137">
        <v>1.2</v>
      </c>
      <c r="E901" s="137">
        <v>84.2</v>
      </c>
      <c r="F901">
        <v>18</v>
      </c>
    </row>
    <row r="902" spans="1:6">
      <c r="A902">
        <v>12431</v>
      </c>
      <c r="B902" t="s">
        <v>291</v>
      </c>
      <c r="C902" t="s">
        <v>237</v>
      </c>
      <c r="D902" s="137">
        <v>4.7</v>
      </c>
      <c r="E902" s="137">
        <v>86.1</v>
      </c>
      <c r="F902">
        <v>12</v>
      </c>
    </row>
    <row r="903" spans="1:6">
      <c r="A903">
        <v>12432</v>
      </c>
      <c r="B903" t="s">
        <v>304</v>
      </c>
      <c r="C903" t="s">
        <v>260</v>
      </c>
      <c r="D903" s="137">
        <v>8.4</v>
      </c>
      <c r="E903" s="137">
        <v>88.4</v>
      </c>
      <c r="F903">
        <v>12</v>
      </c>
    </row>
    <row r="904" spans="1:6">
      <c r="A904">
        <v>12433</v>
      </c>
      <c r="B904" t="s">
        <v>291</v>
      </c>
      <c r="C904" t="s">
        <v>237</v>
      </c>
      <c r="D904" s="137">
        <v>4.7</v>
      </c>
      <c r="E904" s="137">
        <v>86.1</v>
      </c>
      <c r="F904">
        <v>12</v>
      </c>
    </row>
    <row r="905" spans="1:6">
      <c r="A905">
        <v>12434</v>
      </c>
      <c r="B905" t="s">
        <v>344</v>
      </c>
      <c r="C905" t="s">
        <v>264</v>
      </c>
      <c r="D905" s="137">
        <v>1.2</v>
      </c>
      <c r="E905" s="137">
        <v>84.2</v>
      </c>
      <c r="F905">
        <v>18</v>
      </c>
    </row>
    <row r="906" spans="1:6">
      <c r="A906">
        <v>12435</v>
      </c>
      <c r="B906" t="s">
        <v>351</v>
      </c>
      <c r="C906" t="s">
        <v>254</v>
      </c>
      <c r="D906" s="137">
        <v>4.7</v>
      </c>
      <c r="E906" s="137">
        <v>82.5</v>
      </c>
      <c r="F906">
        <v>12</v>
      </c>
    </row>
    <row r="907" spans="1:6">
      <c r="A907">
        <v>12436</v>
      </c>
      <c r="B907" t="s">
        <v>312</v>
      </c>
      <c r="C907" t="s">
        <v>250</v>
      </c>
      <c r="D907" s="137">
        <v>-1.8</v>
      </c>
      <c r="E907" s="137">
        <v>84.7</v>
      </c>
      <c r="F907">
        <v>12</v>
      </c>
    </row>
    <row r="908" spans="1:6">
      <c r="A908">
        <v>12438</v>
      </c>
      <c r="B908" t="s">
        <v>344</v>
      </c>
      <c r="C908" t="s">
        <v>264</v>
      </c>
      <c r="D908" s="137">
        <v>1.2</v>
      </c>
      <c r="E908" s="137">
        <v>84.2</v>
      </c>
      <c r="F908">
        <v>18</v>
      </c>
    </row>
    <row r="909" spans="1:6">
      <c r="A909">
        <v>12439</v>
      </c>
      <c r="B909" t="s">
        <v>312</v>
      </c>
      <c r="C909" t="s">
        <v>250</v>
      </c>
      <c r="D909" s="137">
        <v>-1.8</v>
      </c>
      <c r="E909" s="137">
        <v>84.7</v>
      </c>
      <c r="F909">
        <v>12</v>
      </c>
    </row>
    <row r="910" spans="1:6">
      <c r="A910">
        <v>12440</v>
      </c>
      <c r="B910" t="s">
        <v>304</v>
      </c>
      <c r="C910" t="s">
        <v>260</v>
      </c>
      <c r="D910" s="137">
        <v>8.4</v>
      </c>
      <c r="E910" s="137">
        <v>88.4</v>
      </c>
      <c r="F910">
        <v>12</v>
      </c>
    </row>
    <row r="911" spans="1:6">
      <c r="A911">
        <v>12441</v>
      </c>
      <c r="B911" t="s">
        <v>344</v>
      </c>
      <c r="C911" t="s">
        <v>264</v>
      </c>
      <c r="D911" s="137">
        <v>1.2</v>
      </c>
      <c r="E911" s="137">
        <v>84.2</v>
      </c>
      <c r="F911">
        <v>18</v>
      </c>
    </row>
    <row r="912" spans="1:6">
      <c r="A912">
        <v>12442</v>
      </c>
      <c r="B912" t="s">
        <v>312</v>
      </c>
      <c r="C912" t="s">
        <v>250</v>
      </c>
      <c r="D912" s="137">
        <v>-1.8</v>
      </c>
      <c r="E912" s="137">
        <v>84.7</v>
      </c>
      <c r="F912">
        <v>12</v>
      </c>
    </row>
    <row r="913" spans="1:6">
      <c r="A913">
        <v>12443</v>
      </c>
      <c r="B913" t="s">
        <v>304</v>
      </c>
      <c r="C913" t="s">
        <v>260</v>
      </c>
      <c r="D913" s="137">
        <v>8.4</v>
      </c>
      <c r="E913" s="137">
        <v>88.4</v>
      </c>
      <c r="F913">
        <v>12</v>
      </c>
    </row>
    <row r="914" spans="1:6">
      <c r="A914">
        <v>12444</v>
      </c>
      <c r="B914" t="s">
        <v>312</v>
      </c>
      <c r="C914" t="s">
        <v>250</v>
      </c>
      <c r="D914" s="137">
        <v>-1.8</v>
      </c>
      <c r="E914" s="137">
        <v>84.7</v>
      </c>
      <c r="F914">
        <v>12</v>
      </c>
    </row>
    <row r="915" spans="1:6">
      <c r="A915">
        <v>12446</v>
      </c>
      <c r="B915" t="s">
        <v>304</v>
      </c>
      <c r="C915" t="s">
        <v>260</v>
      </c>
      <c r="D915" s="137">
        <v>8.4</v>
      </c>
      <c r="E915" s="137">
        <v>88.4</v>
      </c>
      <c r="F915">
        <v>12</v>
      </c>
    </row>
    <row r="916" spans="1:6">
      <c r="A916">
        <v>12448</v>
      </c>
      <c r="B916" t="s">
        <v>351</v>
      </c>
      <c r="C916" t="s">
        <v>254</v>
      </c>
      <c r="D916" s="137">
        <v>4.7</v>
      </c>
      <c r="E916" s="137">
        <v>82.5</v>
      </c>
      <c r="F916">
        <v>12</v>
      </c>
    </row>
    <row r="917" spans="1:6">
      <c r="A917">
        <v>12449</v>
      </c>
      <c r="B917" t="s">
        <v>304</v>
      </c>
      <c r="C917" t="s">
        <v>260</v>
      </c>
      <c r="D917" s="137">
        <v>8.4</v>
      </c>
      <c r="E917" s="137">
        <v>88.4</v>
      </c>
      <c r="F917">
        <v>12</v>
      </c>
    </row>
    <row r="918" spans="1:6">
      <c r="A918">
        <v>12450</v>
      </c>
      <c r="B918" t="s">
        <v>312</v>
      </c>
      <c r="C918" t="s">
        <v>250</v>
      </c>
      <c r="D918" s="137">
        <v>-1.8</v>
      </c>
      <c r="E918" s="137">
        <v>84.7</v>
      </c>
      <c r="F918">
        <v>12</v>
      </c>
    </row>
    <row r="919" spans="1:6">
      <c r="A919">
        <v>12451</v>
      </c>
      <c r="B919" t="s">
        <v>291</v>
      </c>
      <c r="C919" t="s">
        <v>237</v>
      </c>
      <c r="D919" s="137">
        <v>4.7</v>
      </c>
      <c r="E919" s="137">
        <v>86.1</v>
      </c>
      <c r="F919">
        <v>12</v>
      </c>
    </row>
    <row r="920" spans="1:6">
      <c r="A920">
        <v>12452</v>
      </c>
      <c r="B920" t="s">
        <v>344</v>
      </c>
      <c r="C920" t="s">
        <v>264</v>
      </c>
      <c r="D920" s="137">
        <v>1.2</v>
      </c>
      <c r="E920" s="137">
        <v>84.2</v>
      </c>
      <c r="F920">
        <v>18</v>
      </c>
    </row>
    <row r="921" spans="1:6">
      <c r="A921">
        <v>12453</v>
      </c>
      <c r="B921" t="s">
        <v>304</v>
      </c>
      <c r="C921" t="s">
        <v>260</v>
      </c>
      <c r="D921" s="137">
        <v>8.4</v>
      </c>
      <c r="E921" s="137">
        <v>88.4</v>
      </c>
      <c r="F921">
        <v>12</v>
      </c>
    </row>
    <row r="922" spans="1:6">
      <c r="A922">
        <v>12454</v>
      </c>
      <c r="B922" t="s">
        <v>312</v>
      </c>
      <c r="C922" t="s">
        <v>250</v>
      </c>
      <c r="D922" s="137">
        <v>-1.8</v>
      </c>
      <c r="E922" s="137">
        <v>84.7</v>
      </c>
      <c r="F922">
        <v>12</v>
      </c>
    </row>
    <row r="923" spans="1:6">
      <c r="A923">
        <v>12455</v>
      </c>
      <c r="B923" t="s">
        <v>344</v>
      </c>
      <c r="C923" t="s">
        <v>264</v>
      </c>
      <c r="D923" s="137">
        <v>1.2</v>
      </c>
      <c r="E923" s="137">
        <v>84.2</v>
      </c>
      <c r="F923">
        <v>18</v>
      </c>
    </row>
    <row r="924" spans="1:6">
      <c r="A924">
        <v>12456</v>
      </c>
      <c r="B924" t="s">
        <v>304</v>
      </c>
      <c r="C924" t="s">
        <v>260</v>
      </c>
      <c r="D924" s="137">
        <v>8.4</v>
      </c>
      <c r="E924" s="137">
        <v>88.4</v>
      </c>
      <c r="F924">
        <v>12</v>
      </c>
    </row>
    <row r="925" spans="1:6">
      <c r="A925">
        <v>12457</v>
      </c>
      <c r="B925" t="s">
        <v>351</v>
      </c>
      <c r="C925" t="s">
        <v>254</v>
      </c>
      <c r="D925" s="137">
        <v>4.7</v>
      </c>
      <c r="E925" s="137">
        <v>82.5</v>
      </c>
      <c r="F925">
        <v>12</v>
      </c>
    </row>
    <row r="926" spans="1:6">
      <c r="A926">
        <v>12458</v>
      </c>
      <c r="B926" t="s">
        <v>351</v>
      </c>
      <c r="C926" t="s">
        <v>254</v>
      </c>
      <c r="D926" s="137">
        <v>4.7</v>
      </c>
      <c r="E926" s="137">
        <v>82.5</v>
      </c>
      <c r="F926">
        <v>12</v>
      </c>
    </row>
    <row r="927" spans="1:6">
      <c r="A927">
        <v>12459</v>
      </c>
      <c r="B927" t="s">
        <v>344</v>
      </c>
      <c r="C927" t="s">
        <v>264</v>
      </c>
      <c r="D927" s="137">
        <v>1.2</v>
      </c>
      <c r="E927" s="137">
        <v>84.2</v>
      </c>
      <c r="F927">
        <v>18</v>
      </c>
    </row>
    <row r="928" spans="1:6">
      <c r="A928">
        <v>12460</v>
      </c>
      <c r="B928" t="s">
        <v>312</v>
      </c>
      <c r="C928" t="s">
        <v>250</v>
      </c>
      <c r="D928" s="137">
        <v>-1.8</v>
      </c>
      <c r="E928" s="137">
        <v>84.7</v>
      </c>
      <c r="F928">
        <v>12</v>
      </c>
    </row>
    <row r="929" spans="1:6">
      <c r="A929">
        <v>12461</v>
      </c>
      <c r="B929" t="s">
        <v>351</v>
      </c>
      <c r="C929" t="s">
        <v>254</v>
      </c>
      <c r="D929" s="137">
        <v>4.7</v>
      </c>
      <c r="E929" s="137">
        <v>82.5</v>
      </c>
      <c r="F929">
        <v>12</v>
      </c>
    </row>
    <row r="930" spans="1:6">
      <c r="A930">
        <v>12463</v>
      </c>
      <c r="B930" t="s">
        <v>312</v>
      </c>
      <c r="C930" t="s">
        <v>250</v>
      </c>
      <c r="D930" s="137">
        <v>-1.8</v>
      </c>
      <c r="E930" s="137">
        <v>84.7</v>
      </c>
      <c r="F930">
        <v>12</v>
      </c>
    </row>
    <row r="931" spans="1:6">
      <c r="A931">
        <v>12464</v>
      </c>
      <c r="B931" t="s">
        <v>351</v>
      </c>
      <c r="C931" t="s">
        <v>254</v>
      </c>
      <c r="D931" s="137">
        <v>4.7</v>
      </c>
      <c r="E931" s="137">
        <v>82.5</v>
      </c>
      <c r="F931">
        <v>12</v>
      </c>
    </row>
    <row r="932" spans="1:6">
      <c r="A932">
        <v>12465</v>
      </c>
      <c r="B932" t="s">
        <v>344</v>
      </c>
      <c r="C932" t="s">
        <v>264</v>
      </c>
      <c r="D932" s="137">
        <v>1.2</v>
      </c>
      <c r="E932" s="137">
        <v>84.2</v>
      </c>
      <c r="F932">
        <v>18</v>
      </c>
    </row>
    <row r="933" spans="1:6">
      <c r="A933">
        <v>12466</v>
      </c>
      <c r="B933" t="s">
        <v>304</v>
      </c>
      <c r="C933" t="s">
        <v>260</v>
      </c>
      <c r="D933" s="137">
        <v>8.4</v>
      </c>
      <c r="E933" s="137">
        <v>88.4</v>
      </c>
      <c r="F933">
        <v>12</v>
      </c>
    </row>
    <row r="934" spans="1:6">
      <c r="A934">
        <v>12468</v>
      </c>
      <c r="B934" t="s">
        <v>344</v>
      </c>
      <c r="C934" t="s">
        <v>264</v>
      </c>
      <c r="D934" s="137">
        <v>1.2</v>
      </c>
      <c r="E934" s="137">
        <v>84.2</v>
      </c>
      <c r="F934">
        <v>18</v>
      </c>
    </row>
    <row r="935" spans="1:6">
      <c r="A935">
        <v>12469</v>
      </c>
      <c r="B935" t="s">
        <v>312</v>
      </c>
      <c r="C935" t="s">
        <v>250</v>
      </c>
      <c r="D935" s="137">
        <v>-1.8</v>
      </c>
      <c r="E935" s="137">
        <v>84.7</v>
      </c>
      <c r="F935">
        <v>12</v>
      </c>
    </row>
    <row r="936" spans="1:6">
      <c r="A936">
        <v>12470</v>
      </c>
      <c r="B936" t="s">
        <v>291</v>
      </c>
      <c r="C936" t="s">
        <v>237</v>
      </c>
      <c r="D936" s="137">
        <v>4.7</v>
      </c>
      <c r="E936" s="137">
        <v>86.1</v>
      </c>
      <c r="F936">
        <v>12</v>
      </c>
    </row>
    <row r="937" spans="1:6">
      <c r="A937">
        <v>12471</v>
      </c>
      <c r="B937" t="s">
        <v>304</v>
      </c>
      <c r="C937" t="s">
        <v>260</v>
      </c>
      <c r="D937" s="137">
        <v>8.4</v>
      </c>
      <c r="E937" s="137">
        <v>88.4</v>
      </c>
      <c r="F937">
        <v>12</v>
      </c>
    </row>
    <row r="938" spans="1:6">
      <c r="A938">
        <v>12472</v>
      </c>
      <c r="B938" t="s">
        <v>304</v>
      </c>
      <c r="C938" t="s">
        <v>260</v>
      </c>
      <c r="D938" s="137">
        <v>8.4</v>
      </c>
      <c r="E938" s="137">
        <v>88.4</v>
      </c>
      <c r="F938">
        <v>12</v>
      </c>
    </row>
    <row r="939" spans="1:6">
      <c r="A939">
        <v>12473</v>
      </c>
      <c r="B939" t="s">
        <v>312</v>
      </c>
      <c r="C939" t="s">
        <v>250</v>
      </c>
      <c r="D939" s="137">
        <v>-1.8</v>
      </c>
      <c r="E939" s="137">
        <v>84.7</v>
      </c>
      <c r="F939">
        <v>12</v>
      </c>
    </row>
    <row r="940" spans="1:6">
      <c r="A940">
        <v>12474</v>
      </c>
      <c r="B940" t="s">
        <v>344</v>
      </c>
      <c r="C940" t="s">
        <v>264</v>
      </c>
      <c r="D940" s="137">
        <v>1.2</v>
      </c>
      <c r="E940" s="137">
        <v>84.2</v>
      </c>
      <c r="F940">
        <v>18</v>
      </c>
    </row>
    <row r="941" spans="1:6">
      <c r="A941">
        <v>12475</v>
      </c>
      <c r="B941" t="s">
        <v>304</v>
      </c>
      <c r="C941" t="s">
        <v>260</v>
      </c>
      <c r="D941" s="137">
        <v>8.4</v>
      </c>
      <c r="E941" s="137">
        <v>88.4</v>
      </c>
      <c r="F941">
        <v>12</v>
      </c>
    </row>
    <row r="942" spans="1:6">
      <c r="A942">
        <v>12477</v>
      </c>
      <c r="B942" t="s">
        <v>291</v>
      </c>
      <c r="C942" t="s">
        <v>237</v>
      </c>
      <c r="D942" s="137">
        <v>4.7</v>
      </c>
      <c r="E942" s="137">
        <v>86.1</v>
      </c>
      <c r="F942">
        <v>12</v>
      </c>
    </row>
    <row r="943" spans="1:6">
      <c r="A943">
        <v>12480</v>
      </c>
      <c r="B943" t="s">
        <v>351</v>
      </c>
      <c r="C943" t="s">
        <v>254</v>
      </c>
      <c r="D943" s="137">
        <v>4.7</v>
      </c>
      <c r="E943" s="137">
        <v>82.5</v>
      </c>
      <c r="F943">
        <v>12</v>
      </c>
    </row>
    <row r="944" spans="1:6">
      <c r="A944">
        <v>12481</v>
      </c>
      <c r="B944" t="s">
        <v>351</v>
      </c>
      <c r="C944" t="s">
        <v>254</v>
      </c>
      <c r="D944" s="137">
        <v>4.7</v>
      </c>
      <c r="E944" s="137">
        <v>82.5</v>
      </c>
      <c r="F944">
        <v>12</v>
      </c>
    </row>
    <row r="945" spans="1:6">
      <c r="A945">
        <v>12482</v>
      </c>
      <c r="B945" t="s">
        <v>291</v>
      </c>
      <c r="C945" t="s">
        <v>237</v>
      </c>
      <c r="D945" s="137">
        <v>4.7</v>
      </c>
      <c r="E945" s="137">
        <v>86.1</v>
      </c>
      <c r="F945">
        <v>12</v>
      </c>
    </row>
    <row r="946" spans="1:6">
      <c r="A946">
        <v>12483</v>
      </c>
      <c r="B946" t="s">
        <v>304</v>
      </c>
      <c r="C946" t="s">
        <v>260</v>
      </c>
      <c r="D946" s="137">
        <v>8.4</v>
      </c>
      <c r="E946" s="137">
        <v>88.4</v>
      </c>
      <c r="F946">
        <v>12</v>
      </c>
    </row>
    <row r="947" spans="1:6">
      <c r="A947">
        <v>12484</v>
      </c>
      <c r="B947" t="s">
        <v>351</v>
      </c>
      <c r="C947" t="s">
        <v>254</v>
      </c>
      <c r="D947" s="137">
        <v>4.7</v>
      </c>
      <c r="E947" s="137">
        <v>82.5</v>
      </c>
      <c r="F947">
        <v>12</v>
      </c>
    </row>
    <row r="948" spans="1:6">
      <c r="A948">
        <v>12485</v>
      </c>
      <c r="B948" t="s">
        <v>312</v>
      </c>
      <c r="C948" t="s">
        <v>250</v>
      </c>
      <c r="D948" s="137">
        <v>-1.8</v>
      </c>
      <c r="E948" s="137">
        <v>84.7</v>
      </c>
      <c r="F948">
        <v>12</v>
      </c>
    </row>
    <row r="949" spans="1:6">
      <c r="A949">
        <v>12486</v>
      </c>
      <c r="B949" t="s">
        <v>304</v>
      </c>
      <c r="C949" t="s">
        <v>260</v>
      </c>
      <c r="D949" s="137">
        <v>8.4</v>
      </c>
      <c r="E949" s="137">
        <v>88.4</v>
      </c>
      <c r="F949">
        <v>12</v>
      </c>
    </row>
    <row r="950" spans="1:6">
      <c r="A950">
        <v>12487</v>
      </c>
      <c r="B950" t="s">
        <v>304</v>
      </c>
      <c r="C950" t="s">
        <v>260</v>
      </c>
      <c r="D950" s="137">
        <v>8.4</v>
      </c>
      <c r="E950" s="137">
        <v>88.4</v>
      </c>
      <c r="F950">
        <v>12</v>
      </c>
    </row>
    <row r="951" spans="1:6">
      <c r="A951">
        <v>12489</v>
      </c>
      <c r="B951" t="s">
        <v>304</v>
      </c>
      <c r="C951" t="s">
        <v>260</v>
      </c>
      <c r="D951" s="137">
        <v>8.4</v>
      </c>
      <c r="E951" s="137">
        <v>88.4</v>
      </c>
      <c r="F951">
        <v>12</v>
      </c>
    </row>
    <row r="952" spans="1:6">
      <c r="A952">
        <v>12490</v>
      </c>
      <c r="B952" t="s">
        <v>304</v>
      </c>
      <c r="C952" t="s">
        <v>260</v>
      </c>
      <c r="D952" s="137">
        <v>8.4</v>
      </c>
      <c r="E952" s="137">
        <v>88.4</v>
      </c>
      <c r="F952">
        <v>12</v>
      </c>
    </row>
    <row r="953" spans="1:6">
      <c r="A953">
        <v>12491</v>
      </c>
      <c r="B953" t="s">
        <v>291</v>
      </c>
      <c r="C953" t="s">
        <v>237</v>
      </c>
      <c r="D953" s="137">
        <v>4.7</v>
      </c>
      <c r="E953" s="137">
        <v>86.1</v>
      </c>
      <c r="F953">
        <v>12</v>
      </c>
    </row>
    <row r="954" spans="1:6">
      <c r="A954">
        <v>12492</v>
      </c>
      <c r="B954" t="s">
        <v>312</v>
      </c>
      <c r="C954" t="s">
        <v>250</v>
      </c>
      <c r="D954" s="137">
        <v>-1.8</v>
      </c>
      <c r="E954" s="137">
        <v>84.7</v>
      </c>
      <c r="F954">
        <v>12</v>
      </c>
    </row>
    <row r="955" spans="1:6">
      <c r="A955">
        <v>12493</v>
      </c>
      <c r="B955" t="s">
        <v>304</v>
      </c>
      <c r="C955" t="s">
        <v>260</v>
      </c>
      <c r="D955" s="137">
        <v>8.4</v>
      </c>
      <c r="E955" s="137">
        <v>88.4</v>
      </c>
      <c r="F955">
        <v>12</v>
      </c>
    </row>
    <row r="956" spans="1:6">
      <c r="A956">
        <v>12494</v>
      </c>
      <c r="B956" t="s">
        <v>351</v>
      </c>
      <c r="C956" t="s">
        <v>254</v>
      </c>
      <c r="D956" s="137">
        <v>4.7</v>
      </c>
      <c r="E956" s="137">
        <v>82.5</v>
      </c>
      <c r="F956">
        <v>12</v>
      </c>
    </row>
    <row r="957" spans="1:6">
      <c r="A957">
        <v>12495</v>
      </c>
      <c r="B957" t="s">
        <v>351</v>
      </c>
      <c r="C957" t="s">
        <v>254</v>
      </c>
      <c r="D957" s="137">
        <v>4.7</v>
      </c>
      <c r="E957" s="137">
        <v>82.5</v>
      </c>
      <c r="F957">
        <v>12</v>
      </c>
    </row>
    <row r="958" spans="1:6">
      <c r="A958">
        <v>12496</v>
      </c>
      <c r="B958" t="s">
        <v>312</v>
      </c>
      <c r="C958" t="s">
        <v>250</v>
      </c>
      <c r="D958" s="137">
        <v>-1.8</v>
      </c>
      <c r="E958" s="137">
        <v>84.7</v>
      </c>
      <c r="F958">
        <v>12</v>
      </c>
    </row>
    <row r="959" spans="1:6">
      <c r="A959">
        <v>12498</v>
      </c>
      <c r="B959" t="s">
        <v>291</v>
      </c>
      <c r="C959" t="s">
        <v>237</v>
      </c>
      <c r="D959" s="137">
        <v>4.7</v>
      </c>
      <c r="E959" s="137">
        <v>86.1</v>
      </c>
      <c r="F959">
        <v>12</v>
      </c>
    </row>
    <row r="960" spans="1:6">
      <c r="A960">
        <v>12501</v>
      </c>
      <c r="B960" t="s">
        <v>304</v>
      </c>
      <c r="C960" t="s">
        <v>260</v>
      </c>
      <c r="D960" s="137">
        <v>8.4</v>
      </c>
      <c r="E960" s="137">
        <v>88.4</v>
      </c>
      <c r="F960">
        <v>12</v>
      </c>
    </row>
    <row r="961" spans="1:6">
      <c r="A961">
        <v>12502</v>
      </c>
      <c r="B961" t="s">
        <v>291</v>
      </c>
      <c r="C961" t="s">
        <v>237</v>
      </c>
      <c r="D961" s="137">
        <v>4.7</v>
      </c>
      <c r="E961" s="137">
        <v>86.1</v>
      </c>
      <c r="F961">
        <v>12</v>
      </c>
    </row>
    <row r="962" spans="1:6">
      <c r="A962">
        <v>12503</v>
      </c>
      <c r="B962" t="s">
        <v>291</v>
      </c>
      <c r="C962" t="s">
        <v>237</v>
      </c>
      <c r="D962" s="137">
        <v>4.7</v>
      </c>
      <c r="E962" s="137">
        <v>86.1</v>
      </c>
      <c r="F962">
        <v>12</v>
      </c>
    </row>
    <row r="963" spans="1:6">
      <c r="A963">
        <v>12504</v>
      </c>
      <c r="B963" t="s">
        <v>304</v>
      </c>
      <c r="C963" t="s">
        <v>260</v>
      </c>
      <c r="D963" s="137">
        <v>8.4</v>
      </c>
      <c r="E963" s="137">
        <v>88.4</v>
      </c>
      <c r="F963">
        <v>12</v>
      </c>
    </row>
    <row r="964" spans="1:6">
      <c r="A964">
        <v>12506</v>
      </c>
      <c r="B964" t="s">
        <v>304</v>
      </c>
      <c r="C964" t="s">
        <v>260</v>
      </c>
      <c r="D964" s="137">
        <v>8.4</v>
      </c>
      <c r="E964" s="137">
        <v>88.4</v>
      </c>
      <c r="F964">
        <v>12</v>
      </c>
    </row>
    <row r="965" spans="1:6">
      <c r="A965">
        <v>12507</v>
      </c>
      <c r="B965" t="s">
        <v>304</v>
      </c>
      <c r="C965" t="s">
        <v>260</v>
      </c>
      <c r="D965" s="137">
        <v>8.4</v>
      </c>
      <c r="E965" s="137">
        <v>88.4</v>
      </c>
      <c r="F965">
        <v>12</v>
      </c>
    </row>
    <row r="966" spans="1:6">
      <c r="A966">
        <v>12508</v>
      </c>
      <c r="B966" t="s">
        <v>304</v>
      </c>
      <c r="C966" t="s">
        <v>260</v>
      </c>
      <c r="D966" s="137">
        <v>8.4</v>
      </c>
      <c r="E966" s="137">
        <v>88.4</v>
      </c>
      <c r="F966">
        <v>12</v>
      </c>
    </row>
    <row r="967" spans="1:6">
      <c r="A967">
        <v>12510</v>
      </c>
      <c r="B967" t="s">
        <v>304</v>
      </c>
      <c r="C967" t="s">
        <v>260</v>
      </c>
      <c r="D967" s="137">
        <v>8.4</v>
      </c>
      <c r="E967" s="137">
        <v>88.4</v>
      </c>
      <c r="F967">
        <v>12</v>
      </c>
    </row>
    <row r="968" spans="1:6">
      <c r="A968">
        <v>12511</v>
      </c>
      <c r="B968" t="s">
        <v>304</v>
      </c>
      <c r="C968" t="s">
        <v>260</v>
      </c>
      <c r="D968" s="137">
        <v>8.4</v>
      </c>
      <c r="E968" s="137">
        <v>88.4</v>
      </c>
      <c r="F968">
        <v>12</v>
      </c>
    </row>
    <row r="969" spans="1:6">
      <c r="A969">
        <v>12512</v>
      </c>
      <c r="B969" t="s">
        <v>304</v>
      </c>
      <c r="C969" t="s">
        <v>260</v>
      </c>
      <c r="D969" s="137">
        <v>8.4</v>
      </c>
      <c r="E969" s="137">
        <v>88.4</v>
      </c>
      <c r="F969">
        <v>12</v>
      </c>
    </row>
    <row r="970" spans="1:6">
      <c r="A970">
        <v>12513</v>
      </c>
      <c r="B970" t="s">
        <v>291</v>
      </c>
      <c r="C970" t="s">
        <v>237</v>
      </c>
      <c r="D970" s="137">
        <v>4.7</v>
      </c>
      <c r="E970" s="137">
        <v>86.1</v>
      </c>
      <c r="F970">
        <v>12</v>
      </c>
    </row>
    <row r="971" spans="1:6">
      <c r="A971">
        <v>12514</v>
      </c>
      <c r="B971" t="s">
        <v>304</v>
      </c>
      <c r="C971" t="s">
        <v>260</v>
      </c>
      <c r="D971" s="137">
        <v>8.4</v>
      </c>
      <c r="E971" s="137">
        <v>88.4</v>
      </c>
      <c r="F971">
        <v>12</v>
      </c>
    </row>
    <row r="972" spans="1:6">
      <c r="A972">
        <v>12515</v>
      </c>
      <c r="B972" t="s">
        <v>304</v>
      </c>
      <c r="C972" t="s">
        <v>260</v>
      </c>
      <c r="D972" s="137">
        <v>8.4</v>
      </c>
      <c r="E972" s="137">
        <v>88.4</v>
      </c>
      <c r="F972">
        <v>12</v>
      </c>
    </row>
    <row r="973" spans="1:6">
      <c r="A973">
        <v>12516</v>
      </c>
      <c r="B973" t="s">
        <v>291</v>
      </c>
      <c r="C973" t="s">
        <v>237</v>
      </c>
      <c r="D973" s="137">
        <v>4.7</v>
      </c>
      <c r="E973" s="137">
        <v>86.1</v>
      </c>
      <c r="F973">
        <v>12</v>
      </c>
    </row>
    <row r="974" spans="1:6">
      <c r="A974">
        <v>12517</v>
      </c>
      <c r="B974" t="s">
        <v>291</v>
      </c>
      <c r="C974" t="s">
        <v>237</v>
      </c>
      <c r="D974" s="137">
        <v>4.7</v>
      </c>
      <c r="E974" s="137">
        <v>86.1</v>
      </c>
      <c r="F974">
        <v>12</v>
      </c>
    </row>
    <row r="975" spans="1:6">
      <c r="A975">
        <v>12518</v>
      </c>
      <c r="B975" t="s">
        <v>304</v>
      </c>
      <c r="C975" t="s">
        <v>260</v>
      </c>
      <c r="D975" s="137">
        <v>8.4</v>
      </c>
      <c r="E975" s="137">
        <v>88.4</v>
      </c>
      <c r="F975">
        <v>12</v>
      </c>
    </row>
    <row r="976" spans="1:6">
      <c r="A976">
        <v>12520</v>
      </c>
      <c r="B976" t="s">
        <v>304</v>
      </c>
      <c r="C976" t="s">
        <v>260</v>
      </c>
      <c r="D976" s="137">
        <v>8.4</v>
      </c>
      <c r="E976" s="137">
        <v>88.4</v>
      </c>
      <c r="F976">
        <v>12</v>
      </c>
    </row>
    <row r="977" spans="1:6">
      <c r="A977">
        <v>12521</v>
      </c>
      <c r="B977" t="s">
        <v>351</v>
      </c>
      <c r="C977" t="s">
        <v>254</v>
      </c>
      <c r="D977" s="137">
        <v>4.7</v>
      </c>
      <c r="E977" s="137">
        <v>82.5</v>
      </c>
      <c r="F977">
        <v>12</v>
      </c>
    </row>
    <row r="978" spans="1:6">
      <c r="A978">
        <v>12522</v>
      </c>
      <c r="B978" t="s">
        <v>304</v>
      </c>
      <c r="C978" t="s">
        <v>260</v>
      </c>
      <c r="D978" s="137">
        <v>8.4</v>
      </c>
      <c r="E978" s="137">
        <v>88.4</v>
      </c>
      <c r="F978">
        <v>12</v>
      </c>
    </row>
    <row r="979" spans="1:6">
      <c r="A979">
        <v>12523</v>
      </c>
      <c r="B979" t="s">
        <v>291</v>
      </c>
      <c r="C979" t="s">
        <v>237</v>
      </c>
      <c r="D979" s="137">
        <v>4.7</v>
      </c>
      <c r="E979" s="137">
        <v>86.1</v>
      </c>
      <c r="F979">
        <v>12</v>
      </c>
    </row>
    <row r="980" spans="1:6">
      <c r="A980">
        <v>12524</v>
      </c>
      <c r="B980" t="s">
        <v>304</v>
      </c>
      <c r="C980" t="s">
        <v>260</v>
      </c>
      <c r="D980" s="137">
        <v>8.4</v>
      </c>
      <c r="E980" s="137">
        <v>88.4</v>
      </c>
      <c r="F980">
        <v>12</v>
      </c>
    </row>
    <row r="981" spans="1:6">
      <c r="A981">
        <v>12525</v>
      </c>
      <c r="B981" t="s">
        <v>304</v>
      </c>
      <c r="C981" t="s">
        <v>260</v>
      </c>
      <c r="D981" s="137">
        <v>8.4</v>
      </c>
      <c r="E981" s="137">
        <v>88.4</v>
      </c>
      <c r="F981">
        <v>12</v>
      </c>
    </row>
    <row r="982" spans="1:6">
      <c r="A982">
        <v>12526</v>
      </c>
      <c r="B982" t="s">
        <v>304</v>
      </c>
      <c r="C982" t="s">
        <v>260</v>
      </c>
      <c r="D982" s="137">
        <v>8.4</v>
      </c>
      <c r="E982" s="137">
        <v>88.4</v>
      </c>
      <c r="F982">
        <v>12</v>
      </c>
    </row>
    <row r="983" spans="1:6">
      <c r="A983">
        <v>12527</v>
      </c>
      <c r="B983" t="s">
        <v>304</v>
      </c>
      <c r="C983" t="s">
        <v>260</v>
      </c>
      <c r="D983" s="137">
        <v>8.4</v>
      </c>
      <c r="E983" s="137">
        <v>88.4</v>
      </c>
      <c r="F983">
        <v>12</v>
      </c>
    </row>
    <row r="984" spans="1:6">
      <c r="A984">
        <v>12528</v>
      </c>
      <c r="B984" t="s">
        <v>304</v>
      </c>
      <c r="C984" t="s">
        <v>260</v>
      </c>
      <c r="D984" s="137">
        <v>8.4</v>
      </c>
      <c r="E984" s="137">
        <v>88.4</v>
      </c>
      <c r="F984">
        <v>12</v>
      </c>
    </row>
    <row r="985" spans="1:6">
      <c r="A985">
        <v>12529</v>
      </c>
      <c r="B985" t="s">
        <v>351</v>
      </c>
      <c r="C985" t="s">
        <v>254</v>
      </c>
      <c r="D985" s="137">
        <v>4.7</v>
      </c>
      <c r="E985" s="137">
        <v>82.5</v>
      </c>
      <c r="F985">
        <v>12</v>
      </c>
    </row>
    <row r="986" spans="1:6">
      <c r="A986">
        <v>12530</v>
      </c>
      <c r="B986" t="s">
        <v>291</v>
      </c>
      <c r="C986" t="s">
        <v>237</v>
      </c>
      <c r="D986" s="137">
        <v>4.7</v>
      </c>
      <c r="E986" s="137">
        <v>86.1</v>
      </c>
      <c r="F986">
        <v>12</v>
      </c>
    </row>
    <row r="987" spans="1:6">
      <c r="A987">
        <v>12531</v>
      </c>
      <c r="B987" t="s">
        <v>304</v>
      </c>
      <c r="C987" t="s">
        <v>260</v>
      </c>
      <c r="D987" s="137">
        <v>8.4</v>
      </c>
      <c r="E987" s="137">
        <v>88.4</v>
      </c>
      <c r="F987">
        <v>12</v>
      </c>
    </row>
    <row r="988" spans="1:6">
      <c r="A988">
        <v>12533</v>
      </c>
      <c r="B988" t="s">
        <v>304</v>
      </c>
      <c r="C988" t="s">
        <v>260</v>
      </c>
      <c r="D988" s="137">
        <v>8.4</v>
      </c>
      <c r="E988" s="137">
        <v>88.4</v>
      </c>
      <c r="F988">
        <v>12</v>
      </c>
    </row>
    <row r="989" spans="1:6">
      <c r="A989">
        <v>12534</v>
      </c>
      <c r="B989" t="s">
        <v>291</v>
      </c>
      <c r="C989" t="s">
        <v>237</v>
      </c>
      <c r="D989" s="137">
        <v>4.7</v>
      </c>
      <c r="E989" s="137">
        <v>86.1</v>
      </c>
      <c r="F989">
        <v>12</v>
      </c>
    </row>
    <row r="990" spans="1:6">
      <c r="A990">
        <v>12537</v>
      </c>
      <c r="B990" t="s">
        <v>304</v>
      </c>
      <c r="C990" t="s">
        <v>260</v>
      </c>
      <c r="D990" s="137">
        <v>8.4</v>
      </c>
      <c r="E990" s="137">
        <v>88.4</v>
      </c>
      <c r="F990">
        <v>12</v>
      </c>
    </row>
    <row r="991" spans="1:6">
      <c r="A991">
        <v>12538</v>
      </c>
      <c r="B991" t="s">
        <v>304</v>
      </c>
      <c r="C991" t="s">
        <v>260</v>
      </c>
      <c r="D991" s="137">
        <v>8.4</v>
      </c>
      <c r="E991" s="137">
        <v>88.4</v>
      </c>
      <c r="F991">
        <v>12</v>
      </c>
    </row>
    <row r="992" spans="1:6">
      <c r="A992">
        <v>12540</v>
      </c>
      <c r="B992" t="s">
        <v>304</v>
      </c>
      <c r="C992" t="s">
        <v>260</v>
      </c>
      <c r="D992" s="137">
        <v>8.4</v>
      </c>
      <c r="E992" s="137">
        <v>88.4</v>
      </c>
      <c r="F992">
        <v>12</v>
      </c>
    </row>
    <row r="993" spans="1:6">
      <c r="A993">
        <v>12541</v>
      </c>
      <c r="B993" t="s">
        <v>304</v>
      </c>
      <c r="C993" t="s">
        <v>260</v>
      </c>
      <c r="D993" s="137">
        <v>8.4</v>
      </c>
      <c r="E993" s="137">
        <v>88.4</v>
      </c>
      <c r="F993">
        <v>12</v>
      </c>
    </row>
    <row r="994" spans="1:6">
      <c r="A994">
        <v>12542</v>
      </c>
      <c r="B994" t="s">
        <v>304</v>
      </c>
      <c r="C994" t="s">
        <v>260</v>
      </c>
      <c r="D994" s="137">
        <v>8.4</v>
      </c>
      <c r="E994" s="137">
        <v>88.4</v>
      </c>
      <c r="F994">
        <v>12</v>
      </c>
    </row>
    <row r="995" spans="1:6">
      <c r="A995">
        <v>12543</v>
      </c>
      <c r="B995" t="s">
        <v>304</v>
      </c>
      <c r="C995" t="s">
        <v>260</v>
      </c>
      <c r="D995" s="137">
        <v>8.4</v>
      </c>
      <c r="E995" s="137">
        <v>88.4</v>
      </c>
      <c r="F995">
        <v>12</v>
      </c>
    </row>
    <row r="996" spans="1:6">
      <c r="A996">
        <v>12544</v>
      </c>
      <c r="B996" t="s">
        <v>291</v>
      </c>
      <c r="C996" t="s">
        <v>237</v>
      </c>
      <c r="D996" s="137">
        <v>4.7</v>
      </c>
      <c r="E996" s="137">
        <v>86.1</v>
      </c>
      <c r="F996">
        <v>12</v>
      </c>
    </row>
    <row r="997" spans="1:6">
      <c r="A997">
        <v>12545</v>
      </c>
      <c r="B997" t="s">
        <v>304</v>
      </c>
      <c r="C997" t="s">
        <v>260</v>
      </c>
      <c r="D997" s="137">
        <v>8.4</v>
      </c>
      <c r="E997" s="137">
        <v>88.4</v>
      </c>
      <c r="F997">
        <v>12</v>
      </c>
    </row>
    <row r="998" spans="1:6">
      <c r="A998">
        <v>12546</v>
      </c>
      <c r="B998" t="s">
        <v>351</v>
      </c>
      <c r="C998" t="s">
        <v>254</v>
      </c>
      <c r="D998" s="137">
        <v>4.7</v>
      </c>
      <c r="E998" s="137">
        <v>82.5</v>
      </c>
      <c r="F998">
        <v>12</v>
      </c>
    </row>
    <row r="999" spans="1:6">
      <c r="A999">
        <v>12547</v>
      </c>
      <c r="B999" t="s">
        <v>304</v>
      </c>
      <c r="C999" t="s">
        <v>260</v>
      </c>
      <c r="D999" s="137">
        <v>8.4</v>
      </c>
      <c r="E999" s="137">
        <v>88.4</v>
      </c>
      <c r="F999">
        <v>12</v>
      </c>
    </row>
    <row r="1000" spans="1:6">
      <c r="A1000">
        <v>12548</v>
      </c>
      <c r="B1000" t="s">
        <v>304</v>
      </c>
      <c r="C1000" t="s">
        <v>260</v>
      </c>
      <c r="D1000" s="137">
        <v>8.4</v>
      </c>
      <c r="E1000" s="137">
        <v>88.4</v>
      </c>
      <c r="F1000">
        <v>12</v>
      </c>
    </row>
    <row r="1001" spans="1:6">
      <c r="A1001">
        <v>12549</v>
      </c>
      <c r="B1001" t="s">
        <v>304</v>
      </c>
      <c r="C1001" t="s">
        <v>260</v>
      </c>
      <c r="D1001" s="137">
        <v>8.4</v>
      </c>
      <c r="E1001" s="137">
        <v>88.4</v>
      </c>
      <c r="F1001">
        <v>12</v>
      </c>
    </row>
    <row r="1002" spans="1:6">
      <c r="A1002">
        <v>12550</v>
      </c>
      <c r="B1002" t="s">
        <v>304</v>
      </c>
      <c r="C1002" t="s">
        <v>260</v>
      </c>
      <c r="D1002" s="137">
        <v>8.4</v>
      </c>
      <c r="E1002" s="137">
        <v>88.4</v>
      </c>
      <c r="F1002">
        <v>12</v>
      </c>
    </row>
    <row r="1003" spans="1:6">
      <c r="A1003">
        <v>12551</v>
      </c>
      <c r="B1003" t="s">
        <v>304</v>
      </c>
      <c r="C1003" t="s">
        <v>260</v>
      </c>
      <c r="D1003" s="137">
        <v>8.4</v>
      </c>
      <c r="E1003" s="137">
        <v>88.4</v>
      </c>
      <c r="F1003">
        <v>12</v>
      </c>
    </row>
    <row r="1004" spans="1:6">
      <c r="A1004">
        <v>12552</v>
      </c>
      <c r="B1004" t="s">
        <v>304</v>
      </c>
      <c r="C1004" t="s">
        <v>260</v>
      </c>
      <c r="D1004" s="137">
        <v>8.4</v>
      </c>
      <c r="E1004" s="137">
        <v>88.4</v>
      </c>
      <c r="F1004">
        <v>12</v>
      </c>
    </row>
    <row r="1005" spans="1:6">
      <c r="A1005">
        <v>12553</v>
      </c>
      <c r="B1005" t="s">
        <v>304</v>
      </c>
      <c r="C1005" t="s">
        <v>260</v>
      </c>
      <c r="D1005" s="137">
        <v>8.4</v>
      </c>
      <c r="E1005" s="137">
        <v>88.4</v>
      </c>
      <c r="F1005">
        <v>12</v>
      </c>
    </row>
    <row r="1006" spans="1:6">
      <c r="A1006">
        <v>12555</v>
      </c>
      <c r="B1006" t="s">
        <v>304</v>
      </c>
      <c r="C1006" t="s">
        <v>260</v>
      </c>
      <c r="D1006" s="137">
        <v>8.4</v>
      </c>
      <c r="E1006" s="137">
        <v>88.4</v>
      </c>
      <c r="F1006">
        <v>12</v>
      </c>
    </row>
    <row r="1007" spans="1:6">
      <c r="A1007">
        <v>12561</v>
      </c>
      <c r="B1007" t="s">
        <v>304</v>
      </c>
      <c r="C1007" t="s">
        <v>260</v>
      </c>
      <c r="D1007" s="137">
        <v>8.4</v>
      </c>
      <c r="E1007" s="137">
        <v>88.4</v>
      </c>
      <c r="F1007">
        <v>12</v>
      </c>
    </row>
    <row r="1008" spans="1:6">
      <c r="A1008">
        <v>12563</v>
      </c>
      <c r="B1008" t="s">
        <v>304</v>
      </c>
      <c r="C1008" t="s">
        <v>260</v>
      </c>
      <c r="D1008" s="137">
        <v>8.4</v>
      </c>
      <c r="E1008" s="137">
        <v>88.4</v>
      </c>
      <c r="F1008">
        <v>12</v>
      </c>
    </row>
    <row r="1009" spans="1:6">
      <c r="A1009">
        <v>12564</v>
      </c>
      <c r="B1009" t="s">
        <v>304</v>
      </c>
      <c r="C1009" t="s">
        <v>260</v>
      </c>
      <c r="D1009" s="137">
        <v>8.4</v>
      </c>
      <c r="E1009" s="137">
        <v>88.4</v>
      </c>
      <c r="F1009">
        <v>12</v>
      </c>
    </row>
    <row r="1010" spans="1:6">
      <c r="A1010">
        <v>12565</v>
      </c>
      <c r="B1010" t="s">
        <v>291</v>
      </c>
      <c r="C1010" t="s">
        <v>237</v>
      </c>
      <c r="D1010" s="137">
        <v>4.7</v>
      </c>
      <c r="E1010" s="137">
        <v>86.1</v>
      </c>
      <c r="F1010">
        <v>12</v>
      </c>
    </row>
    <row r="1011" spans="1:6">
      <c r="A1011">
        <v>12566</v>
      </c>
      <c r="B1011" t="s">
        <v>304</v>
      </c>
      <c r="C1011" t="s">
        <v>260</v>
      </c>
      <c r="D1011" s="137">
        <v>8.4</v>
      </c>
      <c r="E1011" s="137">
        <v>88.4</v>
      </c>
      <c r="F1011">
        <v>12</v>
      </c>
    </row>
    <row r="1012" spans="1:6">
      <c r="A1012">
        <v>12567</v>
      </c>
      <c r="B1012" t="s">
        <v>291</v>
      </c>
      <c r="C1012" t="s">
        <v>237</v>
      </c>
      <c r="D1012" s="137">
        <v>4.7</v>
      </c>
      <c r="E1012" s="137">
        <v>86.1</v>
      </c>
      <c r="F1012">
        <v>12</v>
      </c>
    </row>
    <row r="1013" spans="1:6">
      <c r="A1013">
        <v>12568</v>
      </c>
      <c r="B1013" t="s">
        <v>304</v>
      </c>
      <c r="C1013" t="s">
        <v>260</v>
      </c>
      <c r="D1013" s="137">
        <v>8.4</v>
      </c>
      <c r="E1013" s="137">
        <v>88.4</v>
      </c>
      <c r="F1013">
        <v>12</v>
      </c>
    </row>
    <row r="1014" spans="1:6">
      <c r="A1014">
        <v>12569</v>
      </c>
      <c r="B1014" t="s">
        <v>304</v>
      </c>
      <c r="C1014" t="s">
        <v>260</v>
      </c>
      <c r="D1014" s="137">
        <v>8.4</v>
      </c>
      <c r="E1014" s="137">
        <v>88.4</v>
      </c>
      <c r="F1014">
        <v>12</v>
      </c>
    </row>
    <row r="1015" spans="1:6">
      <c r="A1015">
        <v>12570</v>
      </c>
      <c r="B1015" t="s">
        <v>304</v>
      </c>
      <c r="C1015" t="s">
        <v>260</v>
      </c>
      <c r="D1015" s="137">
        <v>8.4</v>
      </c>
      <c r="E1015" s="137">
        <v>88.4</v>
      </c>
      <c r="F1015">
        <v>12</v>
      </c>
    </row>
    <row r="1016" spans="1:6">
      <c r="A1016">
        <v>12571</v>
      </c>
      <c r="B1016" t="s">
        <v>291</v>
      </c>
      <c r="C1016" t="s">
        <v>237</v>
      </c>
      <c r="D1016" s="137">
        <v>4.7</v>
      </c>
      <c r="E1016" s="137">
        <v>86.1</v>
      </c>
      <c r="F1016">
        <v>12</v>
      </c>
    </row>
    <row r="1017" spans="1:6">
      <c r="A1017">
        <v>12572</v>
      </c>
      <c r="B1017" t="s">
        <v>304</v>
      </c>
      <c r="C1017" t="s">
        <v>260</v>
      </c>
      <c r="D1017" s="137">
        <v>8.4</v>
      </c>
      <c r="E1017" s="137">
        <v>88.4</v>
      </c>
      <c r="F1017">
        <v>12</v>
      </c>
    </row>
    <row r="1018" spans="1:6">
      <c r="A1018">
        <v>12574</v>
      </c>
      <c r="B1018" t="s">
        <v>304</v>
      </c>
      <c r="C1018" t="s">
        <v>260</v>
      </c>
      <c r="D1018" s="137">
        <v>8.4</v>
      </c>
      <c r="E1018" s="137">
        <v>88.4</v>
      </c>
      <c r="F1018">
        <v>12</v>
      </c>
    </row>
    <row r="1019" spans="1:6">
      <c r="A1019">
        <v>12575</v>
      </c>
      <c r="B1019" t="s">
        <v>304</v>
      </c>
      <c r="C1019" t="s">
        <v>260</v>
      </c>
      <c r="D1019" s="137">
        <v>8.4</v>
      </c>
      <c r="E1019" s="137">
        <v>88.4</v>
      </c>
      <c r="F1019">
        <v>12</v>
      </c>
    </row>
    <row r="1020" spans="1:6">
      <c r="A1020">
        <v>12577</v>
      </c>
      <c r="B1020" t="s">
        <v>304</v>
      </c>
      <c r="C1020" t="s">
        <v>260</v>
      </c>
      <c r="D1020" s="137">
        <v>8.4</v>
      </c>
      <c r="E1020" s="137">
        <v>88.4</v>
      </c>
      <c r="F1020">
        <v>12</v>
      </c>
    </row>
    <row r="1021" spans="1:6">
      <c r="A1021">
        <v>12578</v>
      </c>
      <c r="B1021" t="s">
        <v>304</v>
      </c>
      <c r="C1021" t="s">
        <v>260</v>
      </c>
      <c r="D1021" s="137">
        <v>8.4</v>
      </c>
      <c r="E1021" s="137">
        <v>88.4</v>
      </c>
      <c r="F1021">
        <v>12</v>
      </c>
    </row>
    <row r="1022" spans="1:6">
      <c r="A1022">
        <v>12580</v>
      </c>
      <c r="B1022" t="s">
        <v>304</v>
      </c>
      <c r="C1022" t="s">
        <v>260</v>
      </c>
      <c r="D1022" s="137">
        <v>8.4</v>
      </c>
      <c r="E1022" s="137">
        <v>88.4</v>
      </c>
      <c r="F1022">
        <v>12</v>
      </c>
    </row>
    <row r="1023" spans="1:6">
      <c r="A1023">
        <v>12581</v>
      </c>
      <c r="B1023" t="s">
        <v>304</v>
      </c>
      <c r="C1023" t="s">
        <v>260</v>
      </c>
      <c r="D1023" s="137">
        <v>8.4</v>
      </c>
      <c r="E1023" s="137">
        <v>88.4</v>
      </c>
      <c r="F1023">
        <v>12</v>
      </c>
    </row>
    <row r="1024" spans="1:6">
      <c r="A1024">
        <v>12582</v>
      </c>
      <c r="B1024" t="s">
        <v>304</v>
      </c>
      <c r="C1024" t="s">
        <v>260</v>
      </c>
      <c r="D1024" s="137">
        <v>8.4</v>
      </c>
      <c r="E1024" s="137">
        <v>88.4</v>
      </c>
      <c r="F1024">
        <v>12</v>
      </c>
    </row>
    <row r="1025" spans="1:6">
      <c r="A1025">
        <v>12583</v>
      </c>
      <c r="B1025" t="s">
        <v>304</v>
      </c>
      <c r="C1025" t="s">
        <v>260</v>
      </c>
      <c r="D1025" s="137">
        <v>8.4</v>
      </c>
      <c r="E1025" s="137">
        <v>88.4</v>
      </c>
      <c r="F1025">
        <v>12</v>
      </c>
    </row>
    <row r="1026" spans="1:6">
      <c r="A1026">
        <v>12584</v>
      </c>
      <c r="B1026" t="s">
        <v>304</v>
      </c>
      <c r="C1026" t="s">
        <v>260</v>
      </c>
      <c r="D1026" s="137">
        <v>8.4</v>
      </c>
      <c r="E1026" s="137">
        <v>88.4</v>
      </c>
      <c r="F1026">
        <v>12</v>
      </c>
    </row>
    <row r="1027" spans="1:6">
      <c r="A1027">
        <v>12585</v>
      </c>
      <c r="B1027" t="s">
        <v>304</v>
      </c>
      <c r="C1027" t="s">
        <v>260</v>
      </c>
      <c r="D1027" s="137">
        <v>8.4</v>
      </c>
      <c r="E1027" s="137">
        <v>88.4</v>
      </c>
      <c r="F1027">
        <v>12</v>
      </c>
    </row>
    <row r="1028" spans="1:6">
      <c r="A1028">
        <v>12586</v>
      </c>
      <c r="B1028" t="s">
        <v>304</v>
      </c>
      <c r="C1028" t="s">
        <v>260</v>
      </c>
      <c r="D1028" s="137">
        <v>8.4</v>
      </c>
      <c r="E1028" s="137">
        <v>88.4</v>
      </c>
      <c r="F1028">
        <v>12</v>
      </c>
    </row>
    <row r="1029" spans="1:6">
      <c r="A1029">
        <v>12588</v>
      </c>
      <c r="B1029" t="s">
        <v>304</v>
      </c>
      <c r="C1029" t="s">
        <v>260</v>
      </c>
      <c r="D1029" s="137">
        <v>8.4</v>
      </c>
      <c r="E1029" s="137">
        <v>88.4</v>
      </c>
      <c r="F1029">
        <v>12</v>
      </c>
    </row>
    <row r="1030" spans="1:6">
      <c r="A1030">
        <v>12589</v>
      </c>
      <c r="B1030" t="s">
        <v>304</v>
      </c>
      <c r="C1030" t="s">
        <v>260</v>
      </c>
      <c r="D1030" s="137">
        <v>8.4</v>
      </c>
      <c r="E1030" s="137">
        <v>88.4</v>
      </c>
      <c r="F1030">
        <v>12</v>
      </c>
    </row>
    <row r="1031" spans="1:6">
      <c r="A1031">
        <v>12590</v>
      </c>
      <c r="B1031" t="s">
        <v>304</v>
      </c>
      <c r="C1031" t="s">
        <v>260</v>
      </c>
      <c r="D1031" s="137">
        <v>8.4</v>
      </c>
      <c r="E1031" s="137">
        <v>88.4</v>
      </c>
      <c r="F1031">
        <v>12</v>
      </c>
    </row>
    <row r="1032" spans="1:6">
      <c r="A1032">
        <v>12592</v>
      </c>
      <c r="B1032" t="s">
        <v>304</v>
      </c>
      <c r="C1032" t="s">
        <v>260</v>
      </c>
      <c r="D1032" s="137">
        <v>8.4</v>
      </c>
      <c r="E1032" s="137">
        <v>88.4</v>
      </c>
      <c r="F1032">
        <v>12</v>
      </c>
    </row>
    <row r="1033" spans="1:6">
      <c r="A1033">
        <v>12594</v>
      </c>
      <c r="B1033" t="s">
        <v>304</v>
      </c>
      <c r="C1033" t="s">
        <v>260</v>
      </c>
      <c r="D1033" s="137">
        <v>8.4</v>
      </c>
      <c r="E1033" s="137">
        <v>88.4</v>
      </c>
      <c r="F1033">
        <v>12</v>
      </c>
    </row>
    <row r="1034" spans="1:6">
      <c r="A1034">
        <v>12601</v>
      </c>
      <c r="B1034" t="s">
        <v>304</v>
      </c>
      <c r="C1034" t="s">
        <v>260</v>
      </c>
      <c r="D1034" s="137">
        <v>8.4</v>
      </c>
      <c r="E1034" s="137">
        <v>88.4</v>
      </c>
      <c r="F1034">
        <v>12</v>
      </c>
    </row>
    <row r="1035" spans="1:6">
      <c r="A1035">
        <v>12602</v>
      </c>
      <c r="B1035" t="s">
        <v>304</v>
      </c>
      <c r="C1035" t="s">
        <v>260</v>
      </c>
      <c r="D1035" s="137">
        <v>8.4</v>
      </c>
      <c r="E1035" s="137">
        <v>88.4</v>
      </c>
      <c r="F1035">
        <v>12</v>
      </c>
    </row>
    <row r="1036" spans="1:6">
      <c r="A1036">
        <v>12603</v>
      </c>
      <c r="B1036" t="s">
        <v>304</v>
      </c>
      <c r="C1036" t="s">
        <v>260</v>
      </c>
      <c r="D1036" s="137">
        <v>8.4</v>
      </c>
      <c r="E1036" s="137">
        <v>88.4</v>
      </c>
      <c r="F1036">
        <v>12</v>
      </c>
    </row>
    <row r="1037" spans="1:6">
      <c r="A1037">
        <v>12604</v>
      </c>
      <c r="B1037" t="s">
        <v>304</v>
      </c>
      <c r="C1037" t="s">
        <v>260</v>
      </c>
      <c r="D1037" s="137">
        <v>8.4</v>
      </c>
      <c r="E1037" s="137">
        <v>88.4</v>
      </c>
      <c r="F1037">
        <v>12</v>
      </c>
    </row>
    <row r="1038" spans="1:6">
      <c r="A1038">
        <v>12701</v>
      </c>
      <c r="B1038" t="s">
        <v>351</v>
      </c>
      <c r="C1038" t="s">
        <v>254</v>
      </c>
      <c r="D1038" s="137">
        <v>4.7</v>
      </c>
      <c r="E1038" s="137">
        <v>82.5</v>
      </c>
      <c r="F1038">
        <v>12</v>
      </c>
    </row>
    <row r="1039" spans="1:6">
      <c r="A1039">
        <v>12719</v>
      </c>
      <c r="B1039" t="s">
        <v>351</v>
      </c>
      <c r="C1039" t="s">
        <v>254</v>
      </c>
      <c r="D1039" s="137">
        <v>4.7</v>
      </c>
      <c r="E1039" s="137">
        <v>82.5</v>
      </c>
      <c r="F1039">
        <v>12</v>
      </c>
    </row>
    <row r="1040" spans="1:6">
      <c r="A1040">
        <v>12720</v>
      </c>
      <c r="B1040" t="s">
        <v>351</v>
      </c>
      <c r="C1040" t="s">
        <v>254</v>
      </c>
      <c r="D1040" s="137">
        <v>4.7</v>
      </c>
      <c r="E1040" s="137">
        <v>82.5</v>
      </c>
      <c r="F1040">
        <v>12</v>
      </c>
    </row>
    <row r="1041" spans="1:6">
      <c r="A1041">
        <v>12721</v>
      </c>
      <c r="B1041" t="s">
        <v>304</v>
      </c>
      <c r="C1041" t="s">
        <v>260</v>
      </c>
      <c r="D1041" s="137">
        <v>8.4</v>
      </c>
      <c r="E1041" s="137">
        <v>88.4</v>
      </c>
      <c r="F1041">
        <v>12</v>
      </c>
    </row>
    <row r="1042" spans="1:6">
      <c r="A1042">
        <v>12722</v>
      </c>
      <c r="B1042" t="s">
        <v>304</v>
      </c>
      <c r="C1042" t="s">
        <v>260</v>
      </c>
      <c r="D1042" s="137">
        <v>8.4</v>
      </c>
      <c r="E1042" s="137">
        <v>88.4</v>
      </c>
      <c r="F1042">
        <v>12</v>
      </c>
    </row>
    <row r="1043" spans="1:6">
      <c r="A1043">
        <v>12723</v>
      </c>
      <c r="B1043" t="s">
        <v>351</v>
      </c>
      <c r="C1043" t="s">
        <v>254</v>
      </c>
      <c r="D1043" s="137">
        <v>4.7</v>
      </c>
      <c r="E1043" s="137">
        <v>82.5</v>
      </c>
      <c r="F1043">
        <v>12</v>
      </c>
    </row>
    <row r="1044" spans="1:6">
      <c r="A1044">
        <v>12724</v>
      </c>
      <c r="B1044" t="s">
        <v>351</v>
      </c>
      <c r="C1044" t="s">
        <v>254</v>
      </c>
      <c r="D1044" s="137">
        <v>4.7</v>
      </c>
      <c r="E1044" s="137">
        <v>82.5</v>
      </c>
      <c r="F1044">
        <v>12</v>
      </c>
    </row>
    <row r="1045" spans="1:6">
      <c r="A1045">
        <v>12725</v>
      </c>
      <c r="B1045" t="s">
        <v>351</v>
      </c>
      <c r="C1045" t="s">
        <v>254</v>
      </c>
      <c r="D1045" s="137">
        <v>4.7</v>
      </c>
      <c r="E1045" s="137">
        <v>82.5</v>
      </c>
      <c r="F1045">
        <v>12</v>
      </c>
    </row>
    <row r="1046" spans="1:6">
      <c r="A1046">
        <v>12726</v>
      </c>
      <c r="B1046" t="s">
        <v>351</v>
      </c>
      <c r="C1046" t="s">
        <v>254</v>
      </c>
      <c r="D1046" s="137">
        <v>4.7</v>
      </c>
      <c r="E1046" s="137">
        <v>82.5</v>
      </c>
      <c r="F1046">
        <v>12</v>
      </c>
    </row>
    <row r="1047" spans="1:6">
      <c r="A1047">
        <v>12727</v>
      </c>
      <c r="B1047" t="s">
        <v>351</v>
      </c>
      <c r="C1047" t="s">
        <v>254</v>
      </c>
      <c r="D1047" s="137">
        <v>4.7</v>
      </c>
      <c r="E1047" s="137">
        <v>82.5</v>
      </c>
      <c r="F1047">
        <v>12</v>
      </c>
    </row>
    <row r="1048" spans="1:6">
      <c r="A1048">
        <v>12729</v>
      </c>
      <c r="B1048" t="s">
        <v>351</v>
      </c>
      <c r="C1048" t="s">
        <v>254</v>
      </c>
      <c r="D1048" s="137">
        <v>4.7</v>
      </c>
      <c r="E1048" s="137">
        <v>82.5</v>
      </c>
      <c r="F1048">
        <v>12</v>
      </c>
    </row>
    <row r="1049" spans="1:6">
      <c r="A1049">
        <v>12732</v>
      </c>
      <c r="B1049" t="s">
        <v>351</v>
      </c>
      <c r="C1049" t="s">
        <v>254</v>
      </c>
      <c r="D1049" s="137">
        <v>4.7</v>
      </c>
      <c r="E1049" s="137">
        <v>82.5</v>
      </c>
      <c r="F1049">
        <v>12</v>
      </c>
    </row>
    <row r="1050" spans="1:6">
      <c r="A1050">
        <v>12733</v>
      </c>
      <c r="B1050" t="s">
        <v>351</v>
      </c>
      <c r="C1050" t="s">
        <v>254</v>
      </c>
      <c r="D1050" s="137">
        <v>4.7</v>
      </c>
      <c r="E1050" s="137">
        <v>82.5</v>
      </c>
      <c r="F1050">
        <v>12</v>
      </c>
    </row>
    <row r="1051" spans="1:6">
      <c r="A1051">
        <v>12734</v>
      </c>
      <c r="B1051" t="s">
        <v>351</v>
      </c>
      <c r="C1051" t="s">
        <v>254</v>
      </c>
      <c r="D1051" s="137">
        <v>4.7</v>
      </c>
      <c r="E1051" s="137">
        <v>82.5</v>
      </c>
      <c r="F1051">
        <v>12</v>
      </c>
    </row>
    <row r="1052" spans="1:6">
      <c r="A1052">
        <v>12736</v>
      </c>
      <c r="B1052" t="s">
        <v>351</v>
      </c>
      <c r="C1052" t="s">
        <v>254</v>
      </c>
      <c r="D1052" s="137">
        <v>4.7</v>
      </c>
      <c r="E1052" s="137">
        <v>82.5</v>
      </c>
      <c r="F1052">
        <v>12</v>
      </c>
    </row>
    <row r="1053" spans="1:6">
      <c r="A1053">
        <v>12737</v>
      </c>
      <c r="B1053" t="s">
        <v>351</v>
      </c>
      <c r="C1053" t="s">
        <v>254</v>
      </c>
      <c r="D1053" s="137">
        <v>4.7</v>
      </c>
      <c r="E1053" s="137">
        <v>82.5</v>
      </c>
      <c r="F1053">
        <v>12</v>
      </c>
    </row>
    <row r="1054" spans="1:6">
      <c r="A1054">
        <v>12738</v>
      </c>
      <c r="B1054" t="s">
        <v>351</v>
      </c>
      <c r="C1054" t="s">
        <v>254</v>
      </c>
      <c r="D1054" s="137">
        <v>4.7</v>
      </c>
      <c r="E1054" s="137">
        <v>82.5</v>
      </c>
      <c r="F1054">
        <v>12</v>
      </c>
    </row>
    <row r="1055" spans="1:6">
      <c r="A1055">
        <v>12740</v>
      </c>
      <c r="B1055" t="s">
        <v>351</v>
      </c>
      <c r="C1055" t="s">
        <v>254</v>
      </c>
      <c r="D1055" s="137">
        <v>4.7</v>
      </c>
      <c r="E1055" s="137">
        <v>82.5</v>
      </c>
      <c r="F1055">
        <v>12</v>
      </c>
    </row>
    <row r="1056" spans="1:6">
      <c r="A1056">
        <v>12741</v>
      </c>
      <c r="B1056" t="s">
        <v>351</v>
      </c>
      <c r="C1056" t="s">
        <v>254</v>
      </c>
      <c r="D1056" s="137">
        <v>4.7</v>
      </c>
      <c r="E1056" s="137">
        <v>82.5</v>
      </c>
      <c r="F1056">
        <v>12</v>
      </c>
    </row>
    <row r="1057" spans="1:6">
      <c r="A1057">
        <v>12742</v>
      </c>
      <c r="B1057" t="s">
        <v>351</v>
      </c>
      <c r="C1057" t="s">
        <v>254</v>
      </c>
      <c r="D1057" s="137">
        <v>4.7</v>
      </c>
      <c r="E1057" s="137">
        <v>82.5</v>
      </c>
      <c r="F1057">
        <v>12</v>
      </c>
    </row>
    <row r="1058" spans="1:6">
      <c r="A1058">
        <v>12743</v>
      </c>
      <c r="B1058" t="s">
        <v>351</v>
      </c>
      <c r="C1058" t="s">
        <v>254</v>
      </c>
      <c r="D1058" s="137">
        <v>4.7</v>
      </c>
      <c r="E1058" s="137">
        <v>82.5</v>
      </c>
      <c r="F1058">
        <v>12</v>
      </c>
    </row>
    <row r="1059" spans="1:6">
      <c r="A1059">
        <v>12745</v>
      </c>
      <c r="B1059" t="s">
        <v>351</v>
      </c>
      <c r="C1059" t="s">
        <v>254</v>
      </c>
      <c r="D1059" s="137">
        <v>4.7</v>
      </c>
      <c r="E1059" s="137">
        <v>82.5</v>
      </c>
      <c r="F1059">
        <v>12</v>
      </c>
    </row>
    <row r="1060" spans="1:6">
      <c r="A1060">
        <v>12746</v>
      </c>
      <c r="B1060" t="s">
        <v>304</v>
      </c>
      <c r="C1060" t="s">
        <v>260</v>
      </c>
      <c r="D1060" s="137">
        <v>8.4</v>
      </c>
      <c r="E1060" s="137">
        <v>88.4</v>
      </c>
      <c r="F1060">
        <v>12</v>
      </c>
    </row>
    <row r="1061" spans="1:6">
      <c r="A1061">
        <v>12747</v>
      </c>
      <c r="B1061" t="s">
        <v>351</v>
      </c>
      <c r="C1061" t="s">
        <v>254</v>
      </c>
      <c r="D1061" s="137">
        <v>4.7</v>
      </c>
      <c r="E1061" s="137">
        <v>82.5</v>
      </c>
      <c r="F1061">
        <v>12</v>
      </c>
    </row>
    <row r="1062" spans="1:6">
      <c r="A1062">
        <v>12748</v>
      </c>
      <c r="B1062" t="s">
        <v>351</v>
      </c>
      <c r="C1062" t="s">
        <v>254</v>
      </c>
      <c r="D1062" s="137">
        <v>4.7</v>
      </c>
      <c r="E1062" s="137">
        <v>82.5</v>
      </c>
      <c r="F1062">
        <v>12</v>
      </c>
    </row>
    <row r="1063" spans="1:6">
      <c r="A1063">
        <v>12749</v>
      </c>
      <c r="B1063" t="s">
        <v>351</v>
      </c>
      <c r="C1063" t="s">
        <v>254</v>
      </c>
      <c r="D1063" s="137">
        <v>4.7</v>
      </c>
      <c r="E1063" s="137">
        <v>82.5</v>
      </c>
      <c r="F1063">
        <v>12</v>
      </c>
    </row>
    <row r="1064" spans="1:6">
      <c r="A1064">
        <v>12750</v>
      </c>
      <c r="B1064" t="s">
        <v>351</v>
      </c>
      <c r="C1064" t="s">
        <v>254</v>
      </c>
      <c r="D1064" s="137">
        <v>4.7</v>
      </c>
      <c r="E1064" s="137">
        <v>82.5</v>
      </c>
      <c r="F1064">
        <v>12</v>
      </c>
    </row>
    <row r="1065" spans="1:6">
      <c r="A1065">
        <v>12751</v>
      </c>
      <c r="B1065" t="s">
        <v>351</v>
      </c>
      <c r="C1065" t="s">
        <v>254</v>
      </c>
      <c r="D1065" s="137">
        <v>4.7</v>
      </c>
      <c r="E1065" s="137">
        <v>82.5</v>
      </c>
      <c r="F1065">
        <v>12</v>
      </c>
    </row>
    <row r="1066" spans="1:6">
      <c r="A1066">
        <v>12752</v>
      </c>
      <c r="B1066" t="s">
        <v>351</v>
      </c>
      <c r="C1066" t="s">
        <v>254</v>
      </c>
      <c r="D1066" s="137">
        <v>4.7</v>
      </c>
      <c r="E1066" s="137">
        <v>82.5</v>
      </c>
      <c r="F1066">
        <v>12</v>
      </c>
    </row>
    <row r="1067" spans="1:6">
      <c r="A1067">
        <v>12754</v>
      </c>
      <c r="B1067" t="s">
        <v>351</v>
      </c>
      <c r="C1067" t="s">
        <v>254</v>
      </c>
      <c r="D1067" s="137">
        <v>4.7</v>
      </c>
      <c r="E1067" s="137">
        <v>82.5</v>
      </c>
      <c r="F1067">
        <v>12</v>
      </c>
    </row>
    <row r="1068" spans="1:6">
      <c r="A1068">
        <v>12758</v>
      </c>
      <c r="B1068" t="s">
        <v>351</v>
      </c>
      <c r="C1068" t="s">
        <v>254</v>
      </c>
      <c r="D1068" s="137">
        <v>4.7</v>
      </c>
      <c r="E1068" s="137">
        <v>82.5</v>
      </c>
      <c r="F1068">
        <v>12</v>
      </c>
    </row>
    <row r="1069" spans="1:6">
      <c r="A1069">
        <v>12759</v>
      </c>
      <c r="B1069" t="s">
        <v>351</v>
      </c>
      <c r="C1069" t="s">
        <v>254</v>
      </c>
      <c r="D1069" s="137">
        <v>4.7</v>
      </c>
      <c r="E1069" s="137">
        <v>82.5</v>
      </c>
      <c r="F1069">
        <v>12</v>
      </c>
    </row>
    <row r="1070" spans="1:6">
      <c r="A1070">
        <v>12760</v>
      </c>
      <c r="B1070" t="s">
        <v>351</v>
      </c>
      <c r="C1070" t="s">
        <v>254</v>
      </c>
      <c r="D1070" s="137">
        <v>4.7</v>
      </c>
      <c r="E1070" s="137">
        <v>82.5</v>
      </c>
      <c r="F1070">
        <v>12</v>
      </c>
    </row>
    <row r="1071" spans="1:6">
      <c r="A1071">
        <v>12762</v>
      </c>
      <c r="B1071" t="s">
        <v>351</v>
      </c>
      <c r="C1071" t="s">
        <v>254</v>
      </c>
      <c r="D1071" s="137">
        <v>4.7</v>
      </c>
      <c r="E1071" s="137">
        <v>82.5</v>
      </c>
      <c r="F1071">
        <v>12</v>
      </c>
    </row>
    <row r="1072" spans="1:6">
      <c r="A1072">
        <v>12763</v>
      </c>
      <c r="B1072" t="s">
        <v>351</v>
      </c>
      <c r="C1072" t="s">
        <v>254</v>
      </c>
      <c r="D1072" s="137">
        <v>4.7</v>
      </c>
      <c r="E1072" s="137">
        <v>82.5</v>
      </c>
      <c r="F1072">
        <v>12</v>
      </c>
    </row>
    <row r="1073" spans="1:6">
      <c r="A1073">
        <v>12764</v>
      </c>
      <c r="B1073" t="s">
        <v>351</v>
      </c>
      <c r="C1073" t="s">
        <v>254</v>
      </c>
      <c r="D1073" s="137">
        <v>4.7</v>
      </c>
      <c r="E1073" s="137">
        <v>82.5</v>
      </c>
      <c r="F1073">
        <v>12</v>
      </c>
    </row>
    <row r="1074" spans="1:6">
      <c r="A1074">
        <v>12765</v>
      </c>
      <c r="B1074" t="s">
        <v>351</v>
      </c>
      <c r="C1074" t="s">
        <v>254</v>
      </c>
      <c r="D1074" s="137">
        <v>4.7</v>
      </c>
      <c r="E1074" s="137">
        <v>82.5</v>
      </c>
      <c r="F1074">
        <v>12</v>
      </c>
    </row>
    <row r="1075" spans="1:6">
      <c r="A1075">
        <v>12766</v>
      </c>
      <c r="B1075" t="s">
        <v>351</v>
      </c>
      <c r="C1075" t="s">
        <v>254</v>
      </c>
      <c r="D1075" s="137">
        <v>4.7</v>
      </c>
      <c r="E1075" s="137">
        <v>82.5</v>
      </c>
      <c r="F1075">
        <v>12</v>
      </c>
    </row>
    <row r="1076" spans="1:6">
      <c r="A1076">
        <v>12767</v>
      </c>
      <c r="B1076" t="s">
        <v>351</v>
      </c>
      <c r="C1076" t="s">
        <v>254</v>
      </c>
      <c r="D1076" s="137">
        <v>4.7</v>
      </c>
      <c r="E1076" s="137">
        <v>82.5</v>
      </c>
      <c r="F1076">
        <v>12</v>
      </c>
    </row>
    <row r="1077" spans="1:6">
      <c r="A1077">
        <v>12768</v>
      </c>
      <c r="B1077" t="s">
        <v>351</v>
      </c>
      <c r="C1077" t="s">
        <v>254</v>
      </c>
      <c r="D1077" s="137">
        <v>4.7</v>
      </c>
      <c r="E1077" s="137">
        <v>82.5</v>
      </c>
      <c r="F1077">
        <v>12</v>
      </c>
    </row>
    <row r="1078" spans="1:6">
      <c r="A1078">
        <v>12769</v>
      </c>
      <c r="B1078" t="s">
        <v>304</v>
      </c>
      <c r="C1078" t="s">
        <v>260</v>
      </c>
      <c r="D1078" s="137">
        <v>8.4</v>
      </c>
      <c r="E1078" s="137">
        <v>88.4</v>
      </c>
      <c r="F1078">
        <v>12</v>
      </c>
    </row>
    <row r="1079" spans="1:6">
      <c r="A1079">
        <v>12770</v>
      </c>
      <c r="B1079" t="s">
        <v>351</v>
      </c>
      <c r="C1079" t="s">
        <v>254</v>
      </c>
      <c r="D1079" s="137">
        <v>4.7</v>
      </c>
      <c r="E1079" s="137">
        <v>82.5</v>
      </c>
      <c r="F1079">
        <v>12</v>
      </c>
    </row>
    <row r="1080" spans="1:6">
      <c r="A1080">
        <v>12771</v>
      </c>
      <c r="B1080" t="s">
        <v>351</v>
      </c>
      <c r="C1080" t="s">
        <v>254</v>
      </c>
      <c r="D1080" s="137">
        <v>4.7</v>
      </c>
      <c r="E1080" s="137">
        <v>82.5</v>
      </c>
      <c r="F1080">
        <v>12</v>
      </c>
    </row>
    <row r="1081" spans="1:6">
      <c r="A1081">
        <v>12775</v>
      </c>
      <c r="B1081" t="s">
        <v>351</v>
      </c>
      <c r="C1081" t="s">
        <v>254</v>
      </c>
      <c r="D1081" s="137">
        <v>4.7</v>
      </c>
      <c r="E1081" s="137">
        <v>82.5</v>
      </c>
      <c r="F1081">
        <v>12</v>
      </c>
    </row>
    <row r="1082" spans="1:6">
      <c r="A1082">
        <v>12776</v>
      </c>
      <c r="B1082" t="s">
        <v>351</v>
      </c>
      <c r="C1082" t="s">
        <v>254</v>
      </c>
      <c r="D1082" s="137">
        <v>4.7</v>
      </c>
      <c r="E1082" s="137">
        <v>82.5</v>
      </c>
      <c r="F1082">
        <v>12</v>
      </c>
    </row>
    <row r="1083" spans="1:6">
      <c r="A1083">
        <v>12777</v>
      </c>
      <c r="B1083" t="s">
        <v>351</v>
      </c>
      <c r="C1083" t="s">
        <v>254</v>
      </c>
      <c r="D1083" s="137">
        <v>4.7</v>
      </c>
      <c r="E1083" s="137">
        <v>82.5</v>
      </c>
      <c r="F1083">
        <v>12</v>
      </c>
    </row>
    <row r="1084" spans="1:6">
      <c r="A1084">
        <v>12778</v>
      </c>
      <c r="B1084" t="s">
        <v>351</v>
      </c>
      <c r="C1084" t="s">
        <v>254</v>
      </c>
      <c r="D1084" s="137">
        <v>4.7</v>
      </c>
      <c r="E1084" s="137">
        <v>82.5</v>
      </c>
      <c r="F1084">
        <v>12</v>
      </c>
    </row>
    <row r="1085" spans="1:6">
      <c r="A1085">
        <v>12779</v>
      </c>
      <c r="B1085" t="s">
        <v>351</v>
      </c>
      <c r="C1085" t="s">
        <v>254</v>
      </c>
      <c r="D1085" s="137">
        <v>4.7</v>
      </c>
      <c r="E1085" s="137">
        <v>82.5</v>
      </c>
      <c r="F1085">
        <v>12</v>
      </c>
    </row>
    <row r="1086" spans="1:6">
      <c r="A1086">
        <v>12780</v>
      </c>
      <c r="B1086" t="s">
        <v>351</v>
      </c>
      <c r="C1086" t="s">
        <v>254</v>
      </c>
      <c r="D1086" s="137">
        <v>4.7</v>
      </c>
      <c r="E1086" s="137">
        <v>82.5</v>
      </c>
      <c r="F1086">
        <v>12</v>
      </c>
    </row>
    <row r="1087" spans="1:6">
      <c r="A1087">
        <v>12781</v>
      </c>
      <c r="B1087" t="s">
        <v>304</v>
      </c>
      <c r="C1087" t="s">
        <v>260</v>
      </c>
      <c r="D1087" s="137">
        <v>8.4</v>
      </c>
      <c r="E1087" s="137">
        <v>88.4</v>
      </c>
      <c r="F1087">
        <v>12</v>
      </c>
    </row>
    <row r="1088" spans="1:6">
      <c r="A1088">
        <v>12783</v>
      </c>
      <c r="B1088" t="s">
        <v>351</v>
      </c>
      <c r="C1088" t="s">
        <v>254</v>
      </c>
      <c r="D1088" s="137">
        <v>4.7</v>
      </c>
      <c r="E1088" s="137">
        <v>82.5</v>
      </c>
      <c r="F1088">
        <v>12</v>
      </c>
    </row>
    <row r="1089" spans="1:6">
      <c r="A1089">
        <v>12784</v>
      </c>
      <c r="B1089" t="s">
        <v>351</v>
      </c>
      <c r="C1089" t="s">
        <v>254</v>
      </c>
      <c r="D1089" s="137">
        <v>4.7</v>
      </c>
      <c r="E1089" s="137">
        <v>82.5</v>
      </c>
      <c r="F1089">
        <v>12</v>
      </c>
    </row>
    <row r="1090" spans="1:6">
      <c r="A1090">
        <v>12785</v>
      </c>
      <c r="B1090" t="s">
        <v>304</v>
      </c>
      <c r="C1090" t="s">
        <v>260</v>
      </c>
      <c r="D1090" s="137">
        <v>8.4</v>
      </c>
      <c r="E1090" s="137">
        <v>88.4</v>
      </c>
      <c r="F1090">
        <v>12</v>
      </c>
    </row>
    <row r="1091" spans="1:6">
      <c r="A1091">
        <v>12786</v>
      </c>
      <c r="B1091" t="s">
        <v>351</v>
      </c>
      <c r="C1091" t="s">
        <v>254</v>
      </c>
      <c r="D1091" s="137">
        <v>4.7</v>
      </c>
      <c r="E1091" s="137">
        <v>82.5</v>
      </c>
      <c r="F1091">
        <v>12</v>
      </c>
    </row>
    <row r="1092" spans="1:6">
      <c r="A1092">
        <v>12787</v>
      </c>
      <c r="B1092" t="s">
        <v>351</v>
      </c>
      <c r="C1092" t="s">
        <v>254</v>
      </c>
      <c r="D1092" s="137">
        <v>4.7</v>
      </c>
      <c r="E1092" s="137">
        <v>82.5</v>
      </c>
      <c r="F1092">
        <v>12</v>
      </c>
    </row>
    <row r="1093" spans="1:6">
      <c r="A1093">
        <v>12788</v>
      </c>
      <c r="B1093" t="s">
        <v>351</v>
      </c>
      <c r="C1093" t="s">
        <v>254</v>
      </c>
      <c r="D1093" s="137">
        <v>4.7</v>
      </c>
      <c r="E1093" s="137">
        <v>82.5</v>
      </c>
      <c r="F1093">
        <v>12</v>
      </c>
    </row>
    <row r="1094" spans="1:6">
      <c r="A1094">
        <v>12789</v>
      </c>
      <c r="B1094" t="s">
        <v>351</v>
      </c>
      <c r="C1094" t="s">
        <v>254</v>
      </c>
      <c r="D1094" s="137">
        <v>4.7</v>
      </c>
      <c r="E1094" s="137">
        <v>82.5</v>
      </c>
      <c r="F1094">
        <v>12</v>
      </c>
    </row>
    <row r="1095" spans="1:6">
      <c r="A1095">
        <v>12790</v>
      </c>
      <c r="B1095" t="s">
        <v>351</v>
      </c>
      <c r="C1095" t="s">
        <v>254</v>
      </c>
      <c r="D1095" s="137">
        <v>4.7</v>
      </c>
      <c r="E1095" s="137">
        <v>82.5</v>
      </c>
      <c r="F1095">
        <v>12</v>
      </c>
    </row>
    <row r="1096" spans="1:6">
      <c r="A1096">
        <v>12791</v>
      </c>
      <c r="B1096" t="s">
        <v>351</v>
      </c>
      <c r="C1096" t="s">
        <v>254</v>
      </c>
      <c r="D1096" s="137">
        <v>4.7</v>
      </c>
      <c r="E1096" s="137">
        <v>82.5</v>
      </c>
      <c r="F1096">
        <v>12</v>
      </c>
    </row>
    <row r="1097" spans="1:6">
      <c r="A1097">
        <v>12792</v>
      </c>
      <c r="B1097" t="s">
        <v>351</v>
      </c>
      <c r="C1097" t="s">
        <v>254</v>
      </c>
      <c r="D1097" s="137">
        <v>4.7</v>
      </c>
      <c r="E1097" s="137">
        <v>82.5</v>
      </c>
      <c r="F1097">
        <v>12</v>
      </c>
    </row>
    <row r="1098" spans="1:6">
      <c r="A1098">
        <v>12801</v>
      </c>
      <c r="B1098" t="s">
        <v>312</v>
      </c>
      <c r="C1098" t="s">
        <v>250</v>
      </c>
      <c r="D1098" s="137">
        <v>-1.8</v>
      </c>
      <c r="E1098" s="137">
        <v>84.7</v>
      </c>
      <c r="F1098">
        <v>12</v>
      </c>
    </row>
    <row r="1099" spans="1:6">
      <c r="A1099">
        <v>12803</v>
      </c>
      <c r="B1099" t="s">
        <v>312</v>
      </c>
      <c r="C1099" t="s">
        <v>250</v>
      </c>
      <c r="D1099" s="137">
        <v>-1.8</v>
      </c>
      <c r="E1099" s="137">
        <v>84.7</v>
      </c>
      <c r="F1099">
        <v>12</v>
      </c>
    </row>
    <row r="1100" spans="1:6">
      <c r="A1100">
        <v>12804</v>
      </c>
      <c r="B1100" t="s">
        <v>312</v>
      </c>
      <c r="C1100" t="s">
        <v>250</v>
      </c>
      <c r="D1100" s="137">
        <v>-1.8</v>
      </c>
      <c r="E1100" s="137">
        <v>84.7</v>
      </c>
      <c r="F1100">
        <v>12</v>
      </c>
    </row>
    <row r="1101" spans="1:6">
      <c r="A1101">
        <v>12808</v>
      </c>
      <c r="B1101" t="s">
        <v>285</v>
      </c>
      <c r="C1101" t="s">
        <v>262</v>
      </c>
      <c r="D1101" s="137">
        <v>-11.5</v>
      </c>
      <c r="E1101" s="137">
        <v>81</v>
      </c>
      <c r="F1101">
        <v>24</v>
      </c>
    </row>
    <row r="1102" spans="1:6">
      <c r="A1102">
        <v>12809</v>
      </c>
      <c r="B1102" t="s">
        <v>312</v>
      </c>
      <c r="C1102" t="s">
        <v>250</v>
      </c>
      <c r="D1102" s="137">
        <v>-1.8</v>
      </c>
      <c r="E1102" s="137">
        <v>84.7</v>
      </c>
      <c r="F1102">
        <v>12</v>
      </c>
    </row>
    <row r="1103" spans="1:6">
      <c r="A1103">
        <v>12810</v>
      </c>
      <c r="B1103" t="s">
        <v>312</v>
      </c>
      <c r="C1103" t="s">
        <v>250</v>
      </c>
      <c r="D1103" s="137">
        <v>-1.8</v>
      </c>
      <c r="E1103" s="137">
        <v>84.7</v>
      </c>
      <c r="F1103">
        <v>12</v>
      </c>
    </row>
    <row r="1104" spans="1:6">
      <c r="A1104">
        <v>12811</v>
      </c>
      <c r="B1104" t="s">
        <v>285</v>
      </c>
      <c r="C1104" t="s">
        <v>262</v>
      </c>
      <c r="D1104" s="137">
        <v>-11.5</v>
      </c>
      <c r="E1104" s="137">
        <v>81</v>
      </c>
      <c r="F1104">
        <v>24</v>
      </c>
    </row>
    <row r="1105" spans="1:6">
      <c r="A1105">
        <v>12812</v>
      </c>
      <c r="B1105" t="s">
        <v>285</v>
      </c>
      <c r="C1105" t="s">
        <v>262</v>
      </c>
      <c r="D1105" s="137">
        <v>-11.5</v>
      </c>
      <c r="E1105" s="137">
        <v>81</v>
      </c>
      <c r="F1105">
        <v>24</v>
      </c>
    </row>
    <row r="1106" spans="1:6">
      <c r="A1106">
        <v>12814</v>
      </c>
      <c r="B1106" t="s">
        <v>312</v>
      </c>
      <c r="C1106" t="s">
        <v>250</v>
      </c>
      <c r="D1106" s="137">
        <v>-1.8</v>
      </c>
      <c r="E1106" s="137">
        <v>84.7</v>
      </c>
      <c r="F1106">
        <v>12</v>
      </c>
    </row>
    <row r="1107" spans="1:6">
      <c r="A1107">
        <v>12815</v>
      </c>
      <c r="B1107" t="s">
        <v>285</v>
      </c>
      <c r="C1107" t="s">
        <v>262</v>
      </c>
      <c r="D1107" s="137">
        <v>-11.5</v>
      </c>
      <c r="E1107" s="137">
        <v>81</v>
      </c>
      <c r="F1107">
        <v>24</v>
      </c>
    </row>
    <row r="1108" spans="1:6">
      <c r="A1108">
        <v>12816</v>
      </c>
      <c r="B1108" t="s">
        <v>312</v>
      </c>
      <c r="C1108" t="s">
        <v>250</v>
      </c>
      <c r="D1108" s="137">
        <v>-1.8</v>
      </c>
      <c r="E1108" s="137">
        <v>84.7</v>
      </c>
      <c r="F1108">
        <v>12</v>
      </c>
    </row>
    <row r="1109" spans="1:6">
      <c r="A1109">
        <v>12817</v>
      </c>
      <c r="B1109" t="s">
        <v>285</v>
      </c>
      <c r="C1109" t="s">
        <v>262</v>
      </c>
      <c r="D1109" s="137">
        <v>-11.5</v>
      </c>
      <c r="E1109" s="137">
        <v>81</v>
      </c>
      <c r="F1109">
        <v>24</v>
      </c>
    </row>
    <row r="1110" spans="1:6">
      <c r="A1110">
        <v>12819</v>
      </c>
      <c r="B1110" t="s">
        <v>312</v>
      </c>
      <c r="C1110" t="s">
        <v>250</v>
      </c>
      <c r="D1110" s="137">
        <v>-1.8</v>
      </c>
      <c r="E1110" s="137">
        <v>84.7</v>
      </c>
      <c r="F1110">
        <v>12</v>
      </c>
    </row>
    <row r="1111" spans="1:6">
      <c r="A1111">
        <v>12820</v>
      </c>
      <c r="B1111" t="s">
        <v>312</v>
      </c>
      <c r="C1111" t="s">
        <v>250</v>
      </c>
      <c r="D1111" s="137">
        <v>-1.8</v>
      </c>
      <c r="E1111" s="137">
        <v>84.7</v>
      </c>
      <c r="F1111">
        <v>12</v>
      </c>
    </row>
    <row r="1112" spans="1:6">
      <c r="A1112">
        <v>12821</v>
      </c>
      <c r="B1112" t="s">
        <v>312</v>
      </c>
      <c r="C1112" t="s">
        <v>250</v>
      </c>
      <c r="D1112" s="137">
        <v>-1.8</v>
      </c>
      <c r="E1112" s="137">
        <v>84.7</v>
      </c>
      <c r="F1112">
        <v>12</v>
      </c>
    </row>
    <row r="1113" spans="1:6">
      <c r="A1113">
        <v>12822</v>
      </c>
      <c r="B1113" t="s">
        <v>312</v>
      </c>
      <c r="C1113" t="s">
        <v>250</v>
      </c>
      <c r="D1113" s="137">
        <v>-1.8</v>
      </c>
      <c r="E1113" s="137">
        <v>84.7</v>
      </c>
      <c r="F1113">
        <v>12</v>
      </c>
    </row>
    <row r="1114" spans="1:6">
      <c r="A1114">
        <v>12823</v>
      </c>
      <c r="B1114" t="s">
        <v>312</v>
      </c>
      <c r="C1114" t="s">
        <v>250</v>
      </c>
      <c r="D1114" s="137">
        <v>-1.8</v>
      </c>
      <c r="E1114" s="137">
        <v>84.7</v>
      </c>
      <c r="F1114">
        <v>12</v>
      </c>
    </row>
    <row r="1115" spans="1:6">
      <c r="A1115">
        <v>12824</v>
      </c>
      <c r="B1115" t="s">
        <v>312</v>
      </c>
      <c r="C1115" t="s">
        <v>250</v>
      </c>
      <c r="D1115" s="137">
        <v>-1.8</v>
      </c>
      <c r="E1115" s="137">
        <v>84.7</v>
      </c>
      <c r="F1115">
        <v>12</v>
      </c>
    </row>
    <row r="1116" spans="1:6">
      <c r="A1116">
        <v>12827</v>
      </c>
      <c r="B1116" t="s">
        <v>312</v>
      </c>
      <c r="C1116" t="s">
        <v>250</v>
      </c>
      <c r="D1116" s="137">
        <v>-1.8</v>
      </c>
      <c r="E1116" s="137">
        <v>84.7</v>
      </c>
      <c r="F1116">
        <v>12</v>
      </c>
    </row>
    <row r="1117" spans="1:6">
      <c r="A1117">
        <v>12828</v>
      </c>
      <c r="B1117" t="s">
        <v>312</v>
      </c>
      <c r="C1117" t="s">
        <v>250</v>
      </c>
      <c r="D1117" s="137">
        <v>-1.8</v>
      </c>
      <c r="E1117" s="137">
        <v>84.7</v>
      </c>
      <c r="F1117">
        <v>12</v>
      </c>
    </row>
    <row r="1118" spans="1:6">
      <c r="A1118">
        <v>12831</v>
      </c>
      <c r="B1118" t="s">
        <v>312</v>
      </c>
      <c r="C1118" t="s">
        <v>250</v>
      </c>
      <c r="D1118" s="137">
        <v>-1.8</v>
      </c>
      <c r="E1118" s="137">
        <v>84.7</v>
      </c>
      <c r="F1118">
        <v>12</v>
      </c>
    </row>
    <row r="1119" spans="1:6">
      <c r="A1119">
        <v>12832</v>
      </c>
      <c r="B1119" t="s">
        <v>312</v>
      </c>
      <c r="C1119" t="s">
        <v>250</v>
      </c>
      <c r="D1119" s="137">
        <v>-1.8</v>
      </c>
      <c r="E1119" s="137">
        <v>84.7</v>
      </c>
      <c r="F1119">
        <v>12</v>
      </c>
    </row>
    <row r="1120" spans="1:6">
      <c r="A1120">
        <v>12833</v>
      </c>
      <c r="B1120" t="s">
        <v>312</v>
      </c>
      <c r="C1120" t="s">
        <v>250</v>
      </c>
      <c r="D1120" s="137">
        <v>-1.8</v>
      </c>
      <c r="E1120" s="137">
        <v>84.7</v>
      </c>
      <c r="F1120">
        <v>12</v>
      </c>
    </row>
    <row r="1121" spans="1:6">
      <c r="A1121">
        <v>12834</v>
      </c>
      <c r="B1121" t="s">
        <v>312</v>
      </c>
      <c r="C1121" t="s">
        <v>250</v>
      </c>
      <c r="D1121" s="137">
        <v>-1.8</v>
      </c>
      <c r="E1121" s="137">
        <v>84.7</v>
      </c>
      <c r="F1121">
        <v>12</v>
      </c>
    </row>
    <row r="1122" spans="1:6">
      <c r="A1122">
        <v>12835</v>
      </c>
      <c r="B1122" t="s">
        <v>312</v>
      </c>
      <c r="C1122" t="s">
        <v>250</v>
      </c>
      <c r="D1122" s="137">
        <v>-1.8</v>
      </c>
      <c r="E1122" s="137">
        <v>84.7</v>
      </c>
      <c r="F1122">
        <v>12</v>
      </c>
    </row>
    <row r="1123" spans="1:6">
      <c r="A1123">
        <v>12836</v>
      </c>
      <c r="B1123" t="s">
        <v>285</v>
      </c>
      <c r="C1123" t="s">
        <v>262</v>
      </c>
      <c r="D1123" s="137">
        <v>-11.5</v>
      </c>
      <c r="E1123" s="137">
        <v>81</v>
      </c>
      <c r="F1123">
        <v>24</v>
      </c>
    </row>
    <row r="1124" spans="1:6">
      <c r="A1124">
        <v>12837</v>
      </c>
      <c r="B1124" t="s">
        <v>312</v>
      </c>
      <c r="C1124" t="s">
        <v>250</v>
      </c>
      <c r="D1124" s="137">
        <v>-1.8</v>
      </c>
      <c r="E1124" s="137">
        <v>84.7</v>
      </c>
      <c r="F1124">
        <v>12</v>
      </c>
    </row>
    <row r="1125" spans="1:6">
      <c r="A1125">
        <v>12838</v>
      </c>
      <c r="B1125" t="s">
        <v>312</v>
      </c>
      <c r="C1125" t="s">
        <v>250</v>
      </c>
      <c r="D1125" s="137">
        <v>-1.8</v>
      </c>
      <c r="E1125" s="137">
        <v>84.7</v>
      </c>
      <c r="F1125">
        <v>12</v>
      </c>
    </row>
    <row r="1126" spans="1:6">
      <c r="A1126">
        <v>12839</v>
      </c>
      <c r="B1126" t="s">
        <v>312</v>
      </c>
      <c r="C1126" t="s">
        <v>250</v>
      </c>
      <c r="D1126" s="137">
        <v>-1.8</v>
      </c>
      <c r="E1126" s="137">
        <v>84.7</v>
      </c>
      <c r="F1126">
        <v>12</v>
      </c>
    </row>
    <row r="1127" spans="1:6">
      <c r="A1127">
        <v>12841</v>
      </c>
      <c r="B1127" t="s">
        <v>312</v>
      </c>
      <c r="C1127" t="s">
        <v>250</v>
      </c>
      <c r="D1127" s="137">
        <v>-1.8</v>
      </c>
      <c r="E1127" s="137">
        <v>84.7</v>
      </c>
      <c r="F1127">
        <v>12</v>
      </c>
    </row>
    <row r="1128" spans="1:6">
      <c r="A1128">
        <v>12842</v>
      </c>
      <c r="B1128" t="s">
        <v>285</v>
      </c>
      <c r="C1128" t="s">
        <v>262</v>
      </c>
      <c r="D1128" s="137">
        <v>-11.5</v>
      </c>
      <c r="E1128" s="137">
        <v>81</v>
      </c>
      <c r="F1128">
        <v>24</v>
      </c>
    </row>
    <row r="1129" spans="1:6">
      <c r="A1129">
        <v>12843</v>
      </c>
      <c r="B1129" t="s">
        <v>285</v>
      </c>
      <c r="C1129" t="s">
        <v>262</v>
      </c>
      <c r="D1129" s="137">
        <v>-11.5</v>
      </c>
      <c r="E1129" s="137">
        <v>81</v>
      </c>
      <c r="F1129">
        <v>24</v>
      </c>
    </row>
    <row r="1130" spans="1:6">
      <c r="A1130">
        <v>12844</v>
      </c>
      <c r="B1130" t="s">
        <v>312</v>
      </c>
      <c r="C1130" t="s">
        <v>250</v>
      </c>
      <c r="D1130" s="137">
        <v>-1.8</v>
      </c>
      <c r="E1130" s="137">
        <v>84.7</v>
      </c>
      <c r="F1130">
        <v>12</v>
      </c>
    </row>
    <row r="1131" spans="1:6">
      <c r="A1131">
        <v>12845</v>
      </c>
      <c r="B1131" t="s">
        <v>312</v>
      </c>
      <c r="C1131" t="s">
        <v>250</v>
      </c>
      <c r="D1131" s="137">
        <v>-1.8</v>
      </c>
      <c r="E1131" s="137">
        <v>84.7</v>
      </c>
      <c r="F1131">
        <v>12</v>
      </c>
    </row>
    <row r="1132" spans="1:6">
      <c r="A1132">
        <v>12846</v>
      </c>
      <c r="B1132" t="s">
        <v>312</v>
      </c>
      <c r="C1132" t="s">
        <v>250</v>
      </c>
      <c r="D1132" s="137">
        <v>-1.8</v>
      </c>
      <c r="E1132" s="137">
        <v>84.7</v>
      </c>
      <c r="F1132">
        <v>12</v>
      </c>
    </row>
    <row r="1133" spans="1:6">
      <c r="A1133">
        <v>12847</v>
      </c>
      <c r="B1133" t="s">
        <v>285</v>
      </c>
      <c r="C1133" t="s">
        <v>262</v>
      </c>
      <c r="D1133" s="137">
        <v>-11.5</v>
      </c>
      <c r="E1133" s="137">
        <v>81</v>
      </c>
      <c r="F1133">
        <v>24</v>
      </c>
    </row>
    <row r="1134" spans="1:6">
      <c r="A1134">
        <v>12848</v>
      </c>
      <c r="B1134" t="s">
        <v>312</v>
      </c>
      <c r="C1134" t="s">
        <v>250</v>
      </c>
      <c r="D1134" s="137">
        <v>-1.8</v>
      </c>
      <c r="E1134" s="137">
        <v>84.7</v>
      </c>
      <c r="F1134">
        <v>12</v>
      </c>
    </row>
    <row r="1135" spans="1:6">
      <c r="A1135">
        <v>12849</v>
      </c>
      <c r="B1135" t="s">
        <v>312</v>
      </c>
      <c r="C1135" t="s">
        <v>250</v>
      </c>
      <c r="D1135" s="137">
        <v>-1.8</v>
      </c>
      <c r="E1135" s="137">
        <v>84.7</v>
      </c>
      <c r="F1135">
        <v>12</v>
      </c>
    </row>
    <row r="1136" spans="1:6">
      <c r="A1136">
        <v>12850</v>
      </c>
      <c r="B1136" t="s">
        <v>312</v>
      </c>
      <c r="C1136" t="s">
        <v>250</v>
      </c>
      <c r="D1136" s="137">
        <v>-1.8</v>
      </c>
      <c r="E1136" s="137">
        <v>84.7</v>
      </c>
      <c r="F1136">
        <v>12</v>
      </c>
    </row>
    <row r="1137" spans="1:6">
      <c r="A1137">
        <v>12851</v>
      </c>
      <c r="B1137" t="s">
        <v>285</v>
      </c>
      <c r="C1137" t="s">
        <v>262</v>
      </c>
      <c r="D1137" s="137">
        <v>-11.5</v>
      </c>
      <c r="E1137" s="137">
        <v>81</v>
      </c>
      <c r="F1137">
        <v>24</v>
      </c>
    </row>
    <row r="1138" spans="1:6">
      <c r="A1138">
        <v>12852</v>
      </c>
      <c r="B1138" t="s">
        <v>285</v>
      </c>
      <c r="C1138" t="s">
        <v>262</v>
      </c>
      <c r="D1138" s="137">
        <v>-11.5</v>
      </c>
      <c r="E1138" s="137">
        <v>81</v>
      </c>
      <c r="F1138">
        <v>24</v>
      </c>
    </row>
    <row r="1139" spans="1:6">
      <c r="A1139">
        <v>12853</v>
      </c>
      <c r="B1139" t="s">
        <v>285</v>
      </c>
      <c r="C1139" t="s">
        <v>262</v>
      </c>
      <c r="D1139" s="137">
        <v>-11.5</v>
      </c>
      <c r="E1139" s="137">
        <v>81</v>
      </c>
      <c r="F1139">
        <v>24</v>
      </c>
    </row>
    <row r="1140" spans="1:6">
      <c r="A1140">
        <v>12854</v>
      </c>
      <c r="B1140" t="s">
        <v>312</v>
      </c>
      <c r="C1140" t="s">
        <v>250</v>
      </c>
      <c r="D1140" s="137">
        <v>-1.8</v>
      </c>
      <c r="E1140" s="137">
        <v>84.7</v>
      </c>
      <c r="F1140">
        <v>12</v>
      </c>
    </row>
    <row r="1141" spans="1:6">
      <c r="A1141">
        <v>12855</v>
      </c>
      <c r="B1141" t="s">
        <v>285</v>
      </c>
      <c r="C1141" t="s">
        <v>262</v>
      </c>
      <c r="D1141" s="137">
        <v>-11.5</v>
      </c>
      <c r="E1141" s="137">
        <v>81</v>
      </c>
      <c r="F1141">
        <v>24</v>
      </c>
    </row>
    <row r="1142" spans="1:6">
      <c r="A1142">
        <v>12856</v>
      </c>
      <c r="B1142" t="s">
        <v>285</v>
      </c>
      <c r="C1142" t="s">
        <v>262</v>
      </c>
      <c r="D1142" s="137">
        <v>-11.5</v>
      </c>
      <c r="E1142" s="137">
        <v>81</v>
      </c>
      <c r="F1142">
        <v>24</v>
      </c>
    </row>
    <row r="1143" spans="1:6">
      <c r="A1143">
        <v>12857</v>
      </c>
      <c r="B1143" t="s">
        <v>285</v>
      </c>
      <c r="C1143" t="s">
        <v>262</v>
      </c>
      <c r="D1143" s="137">
        <v>-11.5</v>
      </c>
      <c r="E1143" s="137">
        <v>81</v>
      </c>
      <c r="F1143">
        <v>24</v>
      </c>
    </row>
    <row r="1144" spans="1:6">
      <c r="A1144">
        <v>12858</v>
      </c>
      <c r="B1144" t="s">
        <v>285</v>
      </c>
      <c r="C1144" t="s">
        <v>262</v>
      </c>
      <c r="D1144" s="137">
        <v>-11.5</v>
      </c>
      <c r="E1144" s="137">
        <v>81</v>
      </c>
      <c r="F1144">
        <v>24</v>
      </c>
    </row>
    <row r="1145" spans="1:6">
      <c r="A1145">
        <v>12859</v>
      </c>
      <c r="B1145" t="s">
        <v>312</v>
      </c>
      <c r="C1145" t="s">
        <v>250</v>
      </c>
      <c r="D1145" s="137">
        <v>-1.8</v>
      </c>
      <c r="E1145" s="137">
        <v>84.7</v>
      </c>
      <c r="F1145">
        <v>12</v>
      </c>
    </row>
    <row r="1146" spans="1:6">
      <c r="A1146">
        <v>12860</v>
      </c>
      <c r="B1146" t="s">
        <v>285</v>
      </c>
      <c r="C1146" t="s">
        <v>262</v>
      </c>
      <c r="D1146" s="137">
        <v>-11.5</v>
      </c>
      <c r="E1146" s="137">
        <v>81</v>
      </c>
      <c r="F1146">
        <v>24</v>
      </c>
    </row>
    <row r="1147" spans="1:6">
      <c r="A1147">
        <v>12861</v>
      </c>
      <c r="B1147" t="s">
        <v>312</v>
      </c>
      <c r="C1147" t="s">
        <v>250</v>
      </c>
      <c r="D1147" s="137">
        <v>-1.8</v>
      </c>
      <c r="E1147" s="137">
        <v>84.7</v>
      </c>
      <c r="F1147">
        <v>12</v>
      </c>
    </row>
    <row r="1148" spans="1:6">
      <c r="A1148">
        <v>12862</v>
      </c>
      <c r="B1148" t="s">
        <v>285</v>
      </c>
      <c r="C1148" t="s">
        <v>262</v>
      </c>
      <c r="D1148" s="137">
        <v>-11.5</v>
      </c>
      <c r="E1148" s="137">
        <v>81</v>
      </c>
      <c r="F1148">
        <v>24</v>
      </c>
    </row>
    <row r="1149" spans="1:6">
      <c r="A1149">
        <v>12863</v>
      </c>
      <c r="B1149" t="s">
        <v>312</v>
      </c>
      <c r="C1149" t="s">
        <v>250</v>
      </c>
      <c r="D1149" s="137">
        <v>-1.8</v>
      </c>
      <c r="E1149" s="137">
        <v>84.7</v>
      </c>
      <c r="F1149">
        <v>12</v>
      </c>
    </row>
    <row r="1150" spans="1:6">
      <c r="A1150">
        <v>12864</v>
      </c>
      <c r="B1150" t="s">
        <v>285</v>
      </c>
      <c r="C1150" t="s">
        <v>262</v>
      </c>
      <c r="D1150" s="137">
        <v>-11.5</v>
      </c>
      <c r="E1150" s="137">
        <v>81</v>
      </c>
      <c r="F1150">
        <v>24</v>
      </c>
    </row>
    <row r="1151" spans="1:6">
      <c r="A1151">
        <v>12865</v>
      </c>
      <c r="B1151" t="s">
        <v>312</v>
      </c>
      <c r="C1151" t="s">
        <v>250</v>
      </c>
      <c r="D1151" s="137">
        <v>-1.8</v>
      </c>
      <c r="E1151" s="137">
        <v>84.7</v>
      </c>
      <c r="F1151">
        <v>12</v>
      </c>
    </row>
    <row r="1152" spans="1:6">
      <c r="A1152">
        <v>12866</v>
      </c>
      <c r="B1152" t="s">
        <v>291</v>
      </c>
      <c r="C1152" t="s">
        <v>237</v>
      </c>
      <c r="D1152" s="137">
        <v>4.7</v>
      </c>
      <c r="E1152" s="137">
        <v>86.1</v>
      </c>
      <c r="F1152">
        <v>12</v>
      </c>
    </row>
    <row r="1153" spans="1:6">
      <c r="A1153">
        <v>12870</v>
      </c>
      <c r="B1153" t="s">
        <v>285</v>
      </c>
      <c r="C1153" t="s">
        <v>262</v>
      </c>
      <c r="D1153" s="137">
        <v>-11.5</v>
      </c>
      <c r="E1153" s="137">
        <v>81</v>
      </c>
      <c r="F1153">
        <v>24</v>
      </c>
    </row>
    <row r="1154" spans="1:6">
      <c r="A1154">
        <v>12871</v>
      </c>
      <c r="B1154" t="s">
        <v>291</v>
      </c>
      <c r="C1154" t="s">
        <v>237</v>
      </c>
      <c r="D1154" s="137">
        <v>4.7</v>
      </c>
      <c r="E1154" s="137">
        <v>86.1</v>
      </c>
      <c r="F1154">
        <v>12</v>
      </c>
    </row>
    <row r="1155" spans="1:6">
      <c r="A1155">
        <v>12872</v>
      </c>
      <c r="B1155" t="s">
        <v>285</v>
      </c>
      <c r="C1155" t="s">
        <v>262</v>
      </c>
      <c r="D1155" s="137">
        <v>-11.5</v>
      </c>
      <c r="E1155" s="137">
        <v>81</v>
      </c>
      <c r="F1155">
        <v>24</v>
      </c>
    </row>
    <row r="1156" spans="1:6">
      <c r="A1156">
        <v>12873</v>
      </c>
      <c r="B1156" t="s">
        <v>312</v>
      </c>
      <c r="C1156" t="s">
        <v>250</v>
      </c>
      <c r="D1156" s="137">
        <v>-1.8</v>
      </c>
      <c r="E1156" s="137">
        <v>84.7</v>
      </c>
      <c r="F1156">
        <v>12</v>
      </c>
    </row>
    <row r="1157" spans="1:6">
      <c r="A1157">
        <v>12874</v>
      </c>
      <c r="B1157" t="s">
        <v>285</v>
      </c>
      <c r="C1157" t="s">
        <v>262</v>
      </c>
      <c r="D1157" s="137">
        <v>-11.5</v>
      </c>
      <c r="E1157" s="137">
        <v>81</v>
      </c>
      <c r="F1157">
        <v>24</v>
      </c>
    </row>
    <row r="1158" spans="1:6">
      <c r="A1158">
        <v>12878</v>
      </c>
      <c r="B1158" t="s">
        <v>312</v>
      </c>
      <c r="C1158" t="s">
        <v>250</v>
      </c>
      <c r="D1158" s="137">
        <v>-1.8</v>
      </c>
      <c r="E1158" s="137">
        <v>84.7</v>
      </c>
      <c r="F1158">
        <v>12</v>
      </c>
    </row>
    <row r="1159" spans="1:6">
      <c r="A1159">
        <v>12879</v>
      </c>
      <c r="B1159" t="s">
        <v>285</v>
      </c>
      <c r="C1159" t="s">
        <v>262</v>
      </c>
      <c r="D1159" s="137">
        <v>-11.5</v>
      </c>
      <c r="E1159" s="137">
        <v>81</v>
      </c>
      <c r="F1159">
        <v>24</v>
      </c>
    </row>
    <row r="1160" spans="1:6">
      <c r="A1160">
        <v>12883</v>
      </c>
      <c r="B1160" t="s">
        <v>285</v>
      </c>
      <c r="C1160" t="s">
        <v>262</v>
      </c>
      <c r="D1160" s="137">
        <v>-11.5</v>
      </c>
      <c r="E1160" s="137">
        <v>81</v>
      </c>
      <c r="F1160">
        <v>24</v>
      </c>
    </row>
    <row r="1161" spans="1:6">
      <c r="A1161">
        <v>12884</v>
      </c>
      <c r="B1161" t="s">
        <v>291</v>
      </c>
      <c r="C1161" t="s">
        <v>237</v>
      </c>
      <c r="D1161" s="137">
        <v>4.7</v>
      </c>
      <c r="E1161" s="137">
        <v>86.1</v>
      </c>
      <c r="F1161">
        <v>12</v>
      </c>
    </row>
    <row r="1162" spans="1:6">
      <c r="A1162">
        <v>12885</v>
      </c>
      <c r="B1162" t="s">
        <v>312</v>
      </c>
      <c r="C1162" t="s">
        <v>250</v>
      </c>
      <c r="D1162" s="137">
        <v>-1.8</v>
      </c>
      <c r="E1162" s="137">
        <v>84.7</v>
      </c>
      <c r="F1162">
        <v>12</v>
      </c>
    </row>
    <row r="1163" spans="1:6">
      <c r="A1163">
        <v>12886</v>
      </c>
      <c r="B1163" t="s">
        <v>285</v>
      </c>
      <c r="C1163" t="s">
        <v>262</v>
      </c>
      <c r="D1163" s="137">
        <v>-11.5</v>
      </c>
      <c r="E1163" s="137">
        <v>81</v>
      </c>
      <c r="F1163">
        <v>24</v>
      </c>
    </row>
    <row r="1164" spans="1:6">
      <c r="A1164">
        <v>12887</v>
      </c>
      <c r="B1164" t="s">
        <v>312</v>
      </c>
      <c r="C1164" t="s">
        <v>250</v>
      </c>
      <c r="D1164" s="137">
        <v>-1.8</v>
      </c>
      <c r="E1164" s="137">
        <v>84.7</v>
      </c>
      <c r="F1164">
        <v>12</v>
      </c>
    </row>
    <row r="1165" spans="1:6">
      <c r="A1165">
        <v>12901</v>
      </c>
      <c r="B1165" t="s">
        <v>334</v>
      </c>
      <c r="C1165" t="s">
        <v>253</v>
      </c>
      <c r="D1165" s="137">
        <v>-7.8</v>
      </c>
      <c r="E1165" s="137">
        <v>84.4</v>
      </c>
      <c r="F1165">
        <v>12</v>
      </c>
    </row>
    <row r="1166" spans="1:6">
      <c r="A1166">
        <v>12903</v>
      </c>
      <c r="B1166" t="s">
        <v>334</v>
      </c>
      <c r="C1166" t="s">
        <v>253</v>
      </c>
      <c r="D1166" s="137">
        <v>-7.8</v>
      </c>
      <c r="E1166" s="137">
        <v>84.4</v>
      </c>
      <c r="F1166">
        <v>12</v>
      </c>
    </row>
    <row r="1167" spans="1:6">
      <c r="A1167">
        <v>12910</v>
      </c>
      <c r="B1167" t="s">
        <v>285</v>
      </c>
      <c r="C1167" t="s">
        <v>262</v>
      </c>
      <c r="D1167" s="137">
        <v>-11.5</v>
      </c>
      <c r="E1167" s="137">
        <v>81</v>
      </c>
      <c r="F1167">
        <v>24</v>
      </c>
    </row>
    <row r="1168" spans="1:6">
      <c r="A1168">
        <v>12911</v>
      </c>
      <c r="B1168" t="s">
        <v>334</v>
      </c>
      <c r="C1168" t="s">
        <v>253</v>
      </c>
      <c r="D1168" s="137">
        <v>-7.8</v>
      </c>
      <c r="E1168" s="137">
        <v>84.4</v>
      </c>
      <c r="F1168">
        <v>12</v>
      </c>
    </row>
    <row r="1169" spans="1:6">
      <c r="A1169">
        <v>12912</v>
      </c>
      <c r="B1169" t="s">
        <v>285</v>
      </c>
      <c r="C1169" t="s">
        <v>262</v>
      </c>
      <c r="D1169" s="137">
        <v>-11.5</v>
      </c>
      <c r="E1169" s="137">
        <v>81</v>
      </c>
      <c r="F1169">
        <v>24</v>
      </c>
    </row>
    <row r="1170" spans="1:6">
      <c r="A1170">
        <v>12913</v>
      </c>
      <c r="B1170" t="s">
        <v>285</v>
      </c>
      <c r="C1170" t="s">
        <v>262</v>
      </c>
      <c r="D1170" s="137">
        <v>-11.5</v>
      </c>
      <c r="E1170" s="137">
        <v>81</v>
      </c>
      <c r="F1170">
        <v>24</v>
      </c>
    </row>
    <row r="1171" spans="1:6">
      <c r="A1171">
        <v>12914</v>
      </c>
      <c r="B1171" t="s">
        <v>334</v>
      </c>
      <c r="C1171" t="s">
        <v>253</v>
      </c>
      <c r="D1171" s="137">
        <v>-7.8</v>
      </c>
      <c r="E1171" s="137">
        <v>84.4</v>
      </c>
      <c r="F1171">
        <v>12</v>
      </c>
    </row>
    <row r="1172" spans="1:6">
      <c r="A1172">
        <v>12915</v>
      </c>
      <c r="B1172" t="s">
        <v>285</v>
      </c>
      <c r="C1172" t="s">
        <v>262</v>
      </c>
      <c r="D1172" s="137">
        <v>-11.5</v>
      </c>
      <c r="E1172" s="137">
        <v>81</v>
      </c>
      <c r="F1172">
        <v>24</v>
      </c>
    </row>
    <row r="1173" spans="1:6">
      <c r="A1173">
        <v>12916</v>
      </c>
      <c r="B1173" t="s">
        <v>334</v>
      </c>
      <c r="C1173" t="s">
        <v>253</v>
      </c>
      <c r="D1173" s="137">
        <v>-7.8</v>
      </c>
      <c r="E1173" s="137">
        <v>84.4</v>
      </c>
      <c r="F1173">
        <v>12</v>
      </c>
    </row>
    <row r="1174" spans="1:6">
      <c r="A1174">
        <v>12917</v>
      </c>
      <c r="B1174" t="s">
        <v>285</v>
      </c>
      <c r="C1174" t="s">
        <v>262</v>
      </c>
      <c r="D1174" s="137">
        <v>-11.5</v>
      </c>
      <c r="E1174" s="137">
        <v>81</v>
      </c>
      <c r="F1174">
        <v>24</v>
      </c>
    </row>
    <row r="1175" spans="1:6">
      <c r="A1175">
        <v>12918</v>
      </c>
      <c r="B1175" t="s">
        <v>285</v>
      </c>
      <c r="C1175" t="s">
        <v>262</v>
      </c>
      <c r="D1175" s="137">
        <v>-11.5</v>
      </c>
      <c r="E1175" s="137">
        <v>81</v>
      </c>
      <c r="F1175">
        <v>24</v>
      </c>
    </row>
    <row r="1176" spans="1:6">
      <c r="A1176">
        <v>12919</v>
      </c>
      <c r="B1176" t="s">
        <v>334</v>
      </c>
      <c r="C1176" t="s">
        <v>253</v>
      </c>
      <c r="D1176" s="137">
        <v>-7.8</v>
      </c>
      <c r="E1176" s="137">
        <v>84.4</v>
      </c>
      <c r="F1176">
        <v>12</v>
      </c>
    </row>
    <row r="1177" spans="1:6">
      <c r="A1177">
        <v>12920</v>
      </c>
      <c r="B1177" t="s">
        <v>285</v>
      </c>
      <c r="C1177" t="s">
        <v>262</v>
      </c>
      <c r="D1177" s="137">
        <v>-11.5</v>
      </c>
      <c r="E1177" s="137">
        <v>81</v>
      </c>
      <c r="F1177">
        <v>24</v>
      </c>
    </row>
    <row r="1178" spans="1:6">
      <c r="A1178">
        <v>12921</v>
      </c>
      <c r="B1178" t="s">
        <v>334</v>
      </c>
      <c r="C1178" t="s">
        <v>253</v>
      </c>
      <c r="D1178" s="137">
        <v>-7.8</v>
      </c>
      <c r="E1178" s="137">
        <v>84.4</v>
      </c>
      <c r="F1178">
        <v>12</v>
      </c>
    </row>
    <row r="1179" spans="1:6">
      <c r="A1179">
        <v>12922</v>
      </c>
      <c r="B1179" t="s">
        <v>285</v>
      </c>
      <c r="C1179" t="s">
        <v>262</v>
      </c>
      <c r="D1179" s="137">
        <v>-11.5</v>
      </c>
      <c r="E1179" s="137">
        <v>81</v>
      </c>
      <c r="F1179">
        <v>24</v>
      </c>
    </row>
    <row r="1180" spans="1:6">
      <c r="A1180">
        <v>12923</v>
      </c>
      <c r="B1180" t="s">
        <v>285</v>
      </c>
      <c r="C1180" t="s">
        <v>262</v>
      </c>
      <c r="D1180" s="137">
        <v>-11.5</v>
      </c>
      <c r="E1180" s="137">
        <v>81</v>
      </c>
      <c r="F1180">
        <v>24</v>
      </c>
    </row>
    <row r="1181" spans="1:6">
      <c r="A1181">
        <v>12924</v>
      </c>
      <c r="B1181" t="s">
        <v>285</v>
      </c>
      <c r="C1181" t="s">
        <v>262</v>
      </c>
      <c r="D1181" s="137">
        <v>-11.5</v>
      </c>
      <c r="E1181" s="137">
        <v>81</v>
      </c>
      <c r="F1181">
        <v>24</v>
      </c>
    </row>
    <row r="1182" spans="1:6">
      <c r="A1182">
        <v>12926</v>
      </c>
      <c r="B1182" t="s">
        <v>334</v>
      </c>
      <c r="C1182" t="s">
        <v>253</v>
      </c>
      <c r="D1182" s="137">
        <v>-7.8</v>
      </c>
      <c r="E1182" s="137">
        <v>84.4</v>
      </c>
      <c r="F1182">
        <v>12</v>
      </c>
    </row>
    <row r="1183" spans="1:6">
      <c r="A1183">
        <v>12927</v>
      </c>
      <c r="B1183" t="s">
        <v>285</v>
      </c>
      <c r="C1183" t="s">
        <v>262</v>
      </c>
      <c r="D1183" s="137">
        <v>-11.5</v>
      </c>
      <c r="E1183" s="137">
        <v>81</v>
      </c>
      <c r="F1183">
        <v>24</v>
      </c>
    </row>
    <row r="1184" spans="1:6">
      <c r="A1184">
        <v>12928</v>
      </c>
      <c r="B1184" t="s">
        <v>285</v>
      </c>
      <c r="C1184" t="s">
        <v>262</v>
      </c>
      <c r="D1184" s="137">
        <v>-11.5</v>
      </c>
      <c r="E1184" s="137">
        <v>81</v>
      </c>
      <c r="F1184">
        <v>24</v>
      </c>
    </row>
    <row r="1185" spans="1:6">
      <c r="A1185">
        <v>12929</v>
      </c>
      <c r="B1185" t="s">
        <v>285</v>
      </c>
      <c r="C1185" t="s">
        <v>262</v>
      </c>
      <c r="D1185" s="137">
        <v>-11.5</v>
      </c>
      <c r="E1185" s="137">
        <v>81</v>
      </c>
      <c r="F1185">
        <v>24</v>
      </c>
    </row>
    <row r="1186" spans="1:6">
      <c r="A1186">
        <v>12930</v>
      </c>
      <c r="B1186" t="s">
        <v>285</v>
      </c>
      <c r="C1186" t="s">
        <v>262</v>
      </c>
      <c r="D1186" s="137">
        <v>-11.5</v>
      </c>
      <c r="E1186" s="137">
        <v>81</v>
      </c>
      <c r="F1186">
        <v>24</v>
      </c>
    </row>
    <row r="1187" spans="1:6">
      <c r="A1187">
        <v>12932</v>
      </c>
      <c r="B1187" t="s">
        <v>334</v>
      </c>
      <c r="C1187" t="s">
        <v>253</v>
      </c>
      <c r="D1187" s="137">
        <v>-7.8</v>
      </c>
      <c r="E1187" s="137">
        <v>84.4</v>
      </c>
      <c r="F1187">
        <v>12</v>
      </c>
    </row>
    <row r="1188" spans="1:6">
      <c r="A1188">
        <v>12933</v>
      </c>
      <c r="B1188" t="s">
        <v>285</v>
      </c>
      <c r="C1188" t="s">
        <v>262</v>
      </c>
      <c r="D1188" s="137">
        <v>-11.5</v>
      </c>
      <c r="E1188" s="137">
        <v>81</v>
      </c>
      <c r="F1188">
        <v>24</v>
      </c>
    </row>
    <row r="1189" spans="1:6">
      <c r="A1189">
        <v>12934</v>
      </c>
      <c r="B1189" t="s">
        <v>285</v>
      </c>
      <c r="C1189" t="s">
        <v>262</v>
      </c>
      <c r="D1189" s="137">
        <v>-11.5</v>
      </c>
      <c r="E1189" s="137">
        <v>81</v>
      </c>
      <c r="F1189">
        <v>24</v>
      </c>
    </row>
    <row r="1190" spans="1:6">
      <c r="A1190">
        <v>12935</v>
      </c>
      <c r="B1190" t="s">
        <v>285</v>
      </c>
      <c r="C1190" t="s">
        <v>262</v>
      </c>
      <c r="D1190" s="137">
        <v>-11.5</v>
      </c>
      <c r="E1190" s="137">
        <v>81</v>
      </c>
      <c r="F1190">
        <v>24</v>
      </c>
    </row>
    <row r="1191" spans="1:6">
      <c r="A1191">
        <v>12936</v>
      </c>
      <c r="B1191" t="s">
        <v>334</v>
      </c>
      <c r="C1191" t="s">
        <v>253</v>
      </c>
      <c r="D1191" s="137">
        <v>-7.8</v>
      </c>
      <c r="E1191" s="137">
        <v>84.4</v>
      </c>
      <c r="F1191">
        <v>12</v>
      </c>
    </row>
    <row r="1192" spans="1:6">
      <c r="A1192">
        <v>12937</v>
      </c>
      <c r="B1192" t="s">
        <v>334</v>
      </c>
      <c r="C1192" t="s">
        <v>253</v>
      </c>
      <c r="D1192" s="137">
        <v>-7.8</v>
      </c>
      <c r="E1192" s="137">
        <v>84.4</v>
      </c>
      <c r="F1192">
        <v>12</v>
      </c>
    </row>
    <row r="1193" spans="1:6">
      <c r="A1193">
        <v>12939</v>
      </c>
      <c r="B1193" t="s">
        <v>285</v>
      </c>
      <c r="C1193" t="s">
        <v>262</v>
      </c>
      <c r="D1193" s="137">
        <v>-11.5</v>
      </c>
      <c r="E1193" s="137">
        <v>81</v>
      </c>
      <c r="F1193">
        <v>24</v>
      </c>
    </row>
    <row r="1194" spans="1:6">
      <c r="A1194">
        <v>12941</v>
      </c>
      <c r="B1194" t="s">
        <v>285</v>
      </c>
      <c r="C1194" t="s">
        <v>262</v>
      </c>
      <c r="D1194" s="137">
        <v>-11.5</v>
      </c>
      <c r="E1194" s="137">
        <v>81</v>
      </c>
      <c r="F1194">
        <v>24</v>
      </c>
    </row>
    <row r="1195" spans="1:6">
      <c r="A1195">
        <v>12942</v>
      </c>
      <c r="B1195" t="s">
        <v>285</v>
      </c>
      <c r="C1195" t="s">
        <v>262</v>
      </c>
      <c r="D1195" s="137">
        <v>-11.5</v>
      </c>
      <c r="E1195" s="137">
        <v>81</v>
      </c>
      <c r="F1195">
        <v>24</v>
      </c>
    </row>
    <row r="1196" spans="1:6">
      <c r="A1196">
        <v>12943</v>
      </c>
      <c r="B1196" t="s">
        <v>285</v>
      </c>
      <c r="C1196" t="s">
        <v>262</v>
      </c>
      <c r="D1196" s="137">
        <v>-11.5</v>
      </c>
      <c r="E1196" s="137">
        <v>81</v>
      </c>
      <c r="F1196">
        <v>24</v>
      </c>
    </row>
    <row r="1197" spans="1:6">
      <c r="A1197">
        <v>12944</v>
      </c>
      <c r="B1197" t="s">
        <v>285</v>
      </c>
      <c r="C1197" t="s">
        <v>262</v>
      </c>
      <c r="D1197" s="137">
        <v>-11.5</v>
      </c>
      <c r="E1197" s="137">
        <v>81</v>
      </c>
      <c r="F1197">
        <v>24</v>
      </c>
    </row>
    <row r="1198" spans="1:6">
      <c r="A1198">
        <v>12945</v>
      </c>
      <c r="B1198" t="s">
        <v>285</v>
      </c>
      <c r="C1198" t="s">
        <v>262</v>
      </c>
      <c r="D1198" s="137">
        <v>-11.5</v>
      </c>
      <c r="E1198" s="137">
        <v>81</v>
      </c>
      <c r="F1198">
        <v>24</v>
      </c>
    </row>
    <row r="1199" spans="1:6">
      <c r="A1199">
        <v>12946</v>
      </c>
      <c r="B1199" t="s">
        <v>285</v>
      </c>
      <c r="C1199" t="s">
        <v>262</v>
      </c>
      <c r="D1199" s="137">
        <v>-11.5</v>
      </c>
      <c r="E1199" s="137">
        <v>81</v>
      </c>
      <c r="F1199">
        <v>24</v>
      </c>
    </row>
    <row r="1200" spans="1:6">
      <c r="A1200">
        <v>12949</v>
      </c>
      <c r="B1200" t="s">
        <v>334</v>
      </c>
      <c r="C1200" t="s">
        <v>253</v>
      </c>
      <c r="D1200" s="137">
        <v>-7.8</v>
      </c>
      <c r="E1200" s="137">
        <v>84.4</v>
      </c>
      <c r="F1200">
        <v>12</v>
      </c>
    </row>
    <row r="1201" spans="1:6">
      <c r="A1201">
        <v>12950</v>
      </c>
      <c r="B1201" t="s">
        <v>285</v>
      </c>
      <c r="C1201" t="s">
        <v>262</v>
      </c>
      <c r="D1201" s="137">
        <v>-11.5</v>
      </c>
      <c r="E1201" s="137">
        <v>81</v>
      </c>
      <c r="F1201">
        <v>24</v>
      </c>
    </row>
    <row r="1202" spans="1:6">
      <c r="A1202">
        <v>12952</v>
      </c>
      <c r="B1202" t="s">
        <v>285</v>
      </c>
      <c r="C1202" t="s">
        <v>262</v>
      </c>
      <c r="D1202" s="137">
        <v>-11.5</v>
      </c>
      <c r="E1202" s="137">
        <v>81</v>
      </c>
      <c r="F1202">
        <v>24</v>
      </c>
    </row>
    <row r="1203" spans="1:6">
      <c r="A1203">
        <v>12953</v>
      </c>
      <c r="B1203" t="s">
        <v>285</v>
      </c>
      <c r="C1203" t="s">
        <v>262</v>
      </c>
      <c r="D1203" s="137">
        <v>-11.5</v>
      </c>
      <c r="E1203" s="137">
        <v>81</v>
      </c>
      <c r="F1203">
        <v>24</v>
      </c>
    </row>
    <row r="1204" spans="1:6">
      <c r="A1204">
        <v>12955</v>
      </c>
      <c r="B1204" t="s">
        <v>285</v>
      </c>
      <c r="C1204" t="s">
        <v>262</v>
      </c>
      <c r="D1204" s="137">
        <v>-11.5</v>
      </c>
      <c r="E1204" s="137">
        <v>81</v>
      </c>
      <c r="F1204">
        <v>24</v>
      </c>
    </row>
    <row r="1205" spans="1:6">
      <c r="A1205">
        <v>12956</v>
      </c>
      <c r="B1205" t="s">
        <v>285</v>
      </c>
      <c r="C1205" t="s">
        <v>262</v>
      </c>
      <c r="D1205" s="137">
        <v>-11.5</v>
      </c>
      <c r="E1205" s="137">
        <v>81</v>
      </c>
      <c r="F1205">
        <v>24</v>
      </c>
    </row>
    <row r="1206" spans="1:6">
      <c r="A1206">
        <v>12957</v>
      </c>
      <c r="B1206" t="s">
        <v>334</v>
      </c>
      <c r="C1206" t="s">
        <v>253</v>
      </c>
      <c r="D1206" s="137">
        <v>-7.8</v>
      </c>
      <c r="E1206" s="137">
        <v>84.4</v>
      </c>
      <c r="F1206">
        <v>12</v>
      </c>
    </row>
    <row r="1207" spans="1:6">
      <c r="A1207">
        <v>12958</v>
      </c>
      <c r="B1207" t="s">
        <v>334</v>
      </c>
      <c r="C1207" t="s">
        <v>253</v>
      </c>
      <c r="D1207" s="137">
        <v>-7.8</v>
      </c>
      <c r="E1207" s="137">
        <v>84.4</v>
      </c>
      <c r="F1207">
        <v>12</v>
      </c>
    </row>
    <row r="1208" spans="1:6">
      <c r="A1208">
        <v>12959</v>
      </c>
      <c r="B1208" t="s">
        <v>285</v>
      </c>
      <c r="C1208" t="s">
        <v>262</v>
      </c>
      <c r="D1208" s="137">
        <v>-11.5</v>
      </c>
      <c r="E1208" s="137">
        <v>81</v>
      </c>
      <c r="F1208">
        <v>24</v>
      </c>
    </row>
    <row r="1209" spans="1:6">
      <c r="A1209">
        <v>12960</v>
      </c>
      <c r="B1209" t="s">
        <v>285</v>
      </c>
      <c r="C1209" t="s">
        <v>262</v>
      </c>
      <c r="D1209" s="137">
        <v>-11.5</v>
      </c>
      <c r="E1209" s="137">
        <v>81</v>
      </c>
      <c r="F1209">
        <v>24</v>
      </c>
    </row>
    <row r="1210" spans="1:6">
      <c r="A1210">
        <v>12961</v>
      </c>
      <c r="B1210" t="s">
        <v>285</v>
      </c>
      <c r="C1210" t="s">
        <v>262</v>
      </c>
      <c r="D1210" s="137">
        <v>-11.5</v>
      </c>
      <c r="E1210" s="137">
        <v>81</v>
      </c>
      <c r="F1210">
        <v>24</v>
      </c>
    </row>
    <row r="1211" spans="1:6">
      <c r="A1211">
        <v>12962</v>
      </c>
      <c r="B1211" t="s">
        <v>334</v>
      </c>
      <c r="C1211" t="s">
        <v>253</v>
      </c>
      <c r="D1211" s="137">
        <v>-7.8</v>
      </c>
      <c r="E1211" s="137">
        <v>84.4</v>
      </c>
      <c r="F1211">
        <v>12</v>
      </c>
    </row>
    <row r="1212" spans="1:6">
      <c r="A1212">
        <v>12964</v>
      </c>
      <c r="B1212" t="s">
        <v>334</v>
      </c>
      <c r="C1212" t="s">
        <v>253</v>
      </c>
      <c r="D1212" s="137">
        <v>-7.8</v>
      </c>
      <c r="E1212" s="137">
        <v>84.4</v>
      </c>
      <c r="F1212">
        <v>12</v>
      </c>
    </row>
    <row r="1213" spans="1:6">
      <c r="A1213">
        <v>12965</v>
      </c>
      <c r="B1213" t="s">
        <v>334</v>
      </c>
      <c r="C1213" t="s">
        <v>253</v>
      </c>
      <c r="D1213" s="137">
        <v>-7.8</v>
      </c>
      <c r="E1213" s="137">
        <v>84.4</v>
      </c>
      <c r="F1213">
        <v>12</v>
      </c>
    </row>
    <row r="1214" spans="1:6">
      <c r="A1214">
        <v>12966</v>
      </c>
      <c r="B1214" t="s">
        <v>285</v>
      </c>
      <c r="C1214" t="s">
        <v>262</v>
      </c>
      <c r="D1214" s="137">
        <v>-11.5</v>
      </c>
      <c r="E1214" s="137">
        <v>81</v>
      </c>
      <c r="F1214">
        <v>24</v>
      </c>
    </row>
    <row r="1215" spans="1:6">
      <c r="A1215">
        <v>12967</v>
      </c>
      <c r="B1215" t="s">
        <v>334</v>
      </c>
      <c r="C1215" t="s">
        <v>253</v>
      </c>
      <c r="D1215" s="137">
        <v>-7.8</v>
      </c>
      <c r="E1215" s="137">
        <v>84.4</v>
      </c>
      <c r="F1215">
        <v>12</v>
      </c>
    </row>
    <row r="1216" spans="1:6">
      <c r="A1216">
        <v>12969</v>
      </c>
      <c r="B1216" t="s">
        <v>285</v>
      </c>
      <c r="C1216" t="s">
        <v>262</v>
      </c>
      <c r="D1216" s="137">
        <v>-11.5</v>
      </c>
      <c r="E1216" s="137">
        <v>81</v>
      </c>
      <c r="F1216">
        <v>24</v>
      </c>
    </row>
    <row r="1217" spans="1:6">
      <c r="A1217">
        <v>12970</v>
      </c>
      <c r="B1217" t="s">
        <v>285</v>
      </c>
      <c r="C1217" t="s">
        <v>262</v>
      </c>
      <c r="D1217" s="137">
        <v>-11.5</v>
      </c>
      <c r="E1217" s="137">
        <v>81</v>
      </c>
      <c r="F1217">
        <v>24</v>
      </c>
    </row>
    <row r="1218" spans="1:6">
      <c r="A1218">
        <v>12972</v>
      </c>
      <c r="B1218" t="s">
        <v>334</v>
      </c>
      <c r="C1218" t="s">
        <v>253</v>
      </c>
      <c r="D1218" s="137">
        <v>-7.8</v>
      </c>
      <c r="E1218" s="137">
        <v>84.4</v>
      </c>
      <c r="F1218">
        <v>12</v>
      </c>
    </row>
    <row r="1219" spans="1:6">
      <c r="A1219">
        <v>12973</v>
      </c>
      <c r="B1219" t="s">
        <v>285</v>
      </c>
      <c r="C1219" t="s">
        <v>262</v>
      </c>
      <c r="D1219" s="137">
        <v>-11.5</v>
      </c>
      <c r="E1219" s="137">
        <v>81</v>
      </c>
      <c r="F1219">
        <v>24</v>
      </c>
    </row>
    <row r="1220" spans="1:6">
      <c r="A1220">
        <v>12974</v>
      </c>
      <c r="B1220" t="s">
        <v>334</v>
      </c>
      <c r="C1220" t="s">
        <v>253</v>
      </c>
      <c r="D1220" s="137">
        <v>-7.8</v>
      </c>
      <c r="E1220" s="137">
        <v>84.4</v>
      </c>
      <c r="F1220">
        <v>12</v>
      </c>
    </row>
    <row r="1221" spans="1:6">
      <c r="A1221">
        <v>12975</v>
      </c>
      <c r="B1221" t="s">
        <v>334</v>
      </c>
      <c r="C1221" t="s">
        <v>253</v>
      </c>
      <c r="D1221" s="137">
        <v>-7.8</v>
      </c>
      <c r="E1221" s="137">
        <v>84.4</v>
      </c>
      <c r="F1221">
        <v>12</v>
      </c>
    </row>
    <row r="1222" spans="1:6">
      <c r="A1222">
        <v>12976</v>
      </c>
      <c r="B1222" t="s">
        <v>285</v>
      </c>
      <c r="C1222" t="s">
        <v>262</v>
      </c>
      <c r="D1222" s="137">
        <v>-11.5</v>
      </c>
      <c r="E1222" s="137">
        <v>81</v>
      </c>
      <c r="F1222">
        <v>24</v>
      </c>
    </row>
    <row r="1223" spans="1:6">
      <c r="A1223">
        <v>12977</v>
      </c>
      <c r="B1223" t="s">
        <v>285</v>
      </c>
      <c r="C1223" t="s">
        <v>262</v>
      </c>
      <c r="D1223" s="137">
        <v>-11.5</v>
      </c>
      <c r="E1223" s="137">
        <v>81</v>
      </c>
      <c r="F1223">
        <v>24</v>
      </c>
    </row>
    <row r="1224" spans="1:6">
      <c r="A1224">
        <v>12978</v>
      </c>
      <c r="B1224" t="s">
        <v>285</v>
      </c>
      <c r="C1224" t="s">
        <v>262</v>
      </c>
      <c r="D1224" s="137">
        <v>-11.5</v>
      </c>
      <c r="E1224" s="137">
        <v>81</v>
      </c>
      <c r="F1224">
        <v>24</v>
      </c>
    </row>
    <row r="1225" spans="1:6">
      <c r="A1225">
        <v>12979</v>
      </c>
      <c r="B1225" t="s">
        <v>334</v>
      </c>
      <c r="C1225" t="s">
        <v>253</v>
      </c>
      <c r="D1225" s="137">
        <v>-7.8</v>
      </c>
      <c r="E1225" s="137">
        <v>84.4</v>
      </c>
      <c r="F1225">
        <v>12</v>
      </c>
    </row>
    <row r="1226" spans="1:6">
      <c r="A1226">
        <v>12980</v>
      </c>
      <c r="B1226" t="s">
        <v>285</v>
      </c>
      <c r="C1226" t="s">
        <v>262</v>
      </c>
      <c r="D1226" s="137">
        <v>-11.5</v>
      </c>
      <c r="E1226" s="137">
        <v>81</v>
      </c>
      <c r="F1226">
        <v>24</v>
      </c>
    </row>
    <row r="1227" spans="1:6">
      <c r="A1227">
        <v>12981</v>
      </c>
      <c r="B1227" t="s">
        <v>285</v>
      </c>
      <c r="C1227" t="s">
        <v>262</v>
      </c>
      <c r="D1227" s="137">
        <v>-11.5</v>
      </c>
      <c r="E1227" s="137">
        <v>81</v>
      </c>
      <c r="F1227">
        <v>24</v>
      </c>
    </row>
    <row r="1228" spans="1:6">
      <c r="A1228">
        <v>12983</v>
      </c>
      <c r="B1228" t="s">
        <v>285</v>
      </c>
      <c r="C1228" t="s">
        <v>262</v>
      </c>
      <c r="D1228" s="137">
        <v>-11.5</v>
      </c>
      <c r="E1228" s="137">
        <v>81</v>
      </c>
      <c r="F1228">
        <v>24</v>
      </c>
    </row>
    <row r="1229" spans="1:6">
      <c r="A1229">
        <v>12985</v>
      </c>
      <c r="B1229" t="s">
        <v>285</v>
      </c>
      <c r="C1229" t="s">
        <v>262</v>
      </c>
      <c r="D1229" s="137">
        <v>-11.5</v>
      </c>
      <c r="E1229" s="137">
        <v>81</v>
      </c>
      <c r="F1229">
        <v>24</v>
      </c>
    </row>
    <row r="1230" spans="1:6">
      <c r="A1230">
        <v>12986</v>
      </c>
      <c r="B1230" t="s">
        <v>285</v>
      </c>
      <c r="C1230" t="s">
        <v>262</v>
      </c>
      <c r="D1230" s="137">
        <v>-11.5</v>
      </c>
      <c r="E1230" s="137">
        <v>81</v>
      </c>
      <c r="F1230">
        <v>24</v>
      </c>
    </row>
    <row r="1231" spans="1:6">
      <c r="A1231">
        <v>12987</v>
      </c>
      <c r="B1231" t="s">
        <v>285</v>
      </c>
      <c r="C1231" t="s">
        <v>262</v>
      </c>
      <c r="D1231" s="137">
        <v>-11.5</v>
      </c>
      <c r="E1231" s="137">
        <v>81</v>
      </c>
      <c r="F1231">
        <v>24</v>
      </c>
    </row>
    <row r="1232" spans="1:6">
      <c r="A1232">
        <v>12989</v>
      </c>
      <c r="B1232" t="s">
        <v>285</v>
      </c>
      <c r="C1232" t="s">
        <v>262</v>
      </c>
      <c r="D1232" s="137">
        <v>-11.5</v>
      </c>
      <c r="E1232" s="137">
        <v>81</v>
      </c>
      <c r="F1232">
        <v>24</v>
      </c>
    </row>
    <row r="1233" spans="1:6">
      <c r="A1233">
        <v>12992</v>
      </c>
      <c r="B1233" t="s">
        <v>334</v>
      </c>
      <c r="C1233" t="s">
        <v>253</v>
      </c>
      <c r="D1233" s="137">
        <v>-7.8</v>
      </c>
      <c r="E1233" s="137">
        <v>84.4</v>
      </c>
      <c r="F1233">
        <v>12</v>
      </c>
    </row>
    <row r="1234" spans="1:6">
      <c r="A1234">
        <v>12993</v>
      </c>
      <c r="B1234" t="s">
        <v>334</v>
      </c>
      <c r="C1234" t="s">
        <v>253</v>
      </c>
      <c r="D1234" s="137">
        <v>-7.8</v>
      </c>
      <c r="E1234" s="137">
        <v>84.4</v>
      </c>
      <c r="F1234">
        <v>12</v>
      </c>
    </row>
    <row r="1235" spans="1:6">
      <c r="A1235">
        <v>12995</v>
      </c>
      <c r="B1235" t="s">
        <v>285</v>
      </c>
      <c r="C1235" t="s">
        <v>262</v>
      </c>
      <c r="D1235" s="137">
        <v>-11.5</v>
      </c>
      <c r="E1235" s="137">
        <v>81</v>
      </c>
      <c r="F1235">
        <v>24</v>
      </c>
    </row>
    <row r="1236" spans="1:6">
      <c r="A1236">
        <v>12996</v>
      </c>
      <c r="B1236" t="s">
        <v>334</v>
      </c>
      <c r="C1236" t="s">
        <v>253</v>
      </c>
      <c r="D1236" s="137">
        <v>-7.8</v>
      </c>
      <c r="E1236" s="137">
        <v>84.4</v>
      </c>
      <c r="F1236">
        <v>12</v>
      </c>
    </row>
    <row r="1237" spans="1:6">
      <c r="A1237">
        <v>12997</v>
      </c>
      <c r="B1237" t="s">
        <v>285</v>
      </c>
      <c r="C1237" t="s">
        <v>262</v>
      </c>
      <c r="D1237" s="137">
        <v>-11.5</v>
      </c>
      <c r="E1237" s="137">
        <v>81</v>
      </c>
      <c r="F1237">
        <v>24</v>
      </c>
    </row>
    <row r="1238" spans="1:6">
      <c r="A1238">
        <v>12998</v>
      </c>
      <c r="B1238" t="s">
        <v>285</v>
      </c>
      <c r="C1238" t="s">
        <v>262</v>
      </c>
      <c r="D1238" s="137">
        <v>-11.5</v>
      </c>
      <c r="E1238" s="137">
        <v>81</v>
      </c>
      <c r="F1238">
        <v>24</v>
      </c>
    </row>
    <row r="1239" spans="1:6">
      <c r="A1239">
        <v>13020</v>
      </c>
      <c r="B1239" t="s">
        <v>344</v>
      </c>
      <c r="C1239" t="s">
        <v>264</v>
      </c>
      <c r="D1239" s="137">
        <v>1.2</v>
      </c>
      <c r="E1239" s="137">
        <v>84.2</v>
      </c>
      <c r="F1239">
        <v>18</v>
      </c>
    </row>
    <row r="1240" spans="1:6">
      <c r="A1240">
        <v>13021</v>
      </c>
      <c r="B1240" t="s">
        <v>354</v>
      </c>
      <c r="C1240" t="s">
        <v>263</v>
      </c>
      <c r="D1240" s="137">
        <v>4.9000000000000004</v>
      </c>
      <c r="E1240" s="137">
        <v>86.4</v>
      </c>
      <c r="F1240">
        <v>12</v>
      </c>
    </row>
    <row r="1241" spans="1:6">
      <c r="A1241">
        <v>13022</v>
      </c>
      <c r="B1241" t="s">
        <v>354</v>
      </c>
      <c r="C1241" t="s">
        <v>263</v>
      </c>
      <c r="D1241" s="137">
        <v>4.9000000000000004</v>
      </c>
      <c r="E1241" s="137">
        <v>86.4</v>
      </c>
      <c r="F1241">
        <v>12</v>
      </c>
    </row>
    <row r="1242" spans="1:6">
      <c r="A1242">
        <v>13024</v>
      </c>
      <c r="B1242" t="s">
        <v>318</v>
      </c>
      <c r="C1242" t="s">
        <v>240</v>
      </c>
      <c r="D1242" s="137">
        <v>4.5</v>
      </c>
      <c r="E1242" s="137">
        <v>82.3</v>
      </c>
      <c r="F1242">
        <v>12</v>
      </c>
    </row>
    <row r="1243" spans="1:6">
      <c r="A1243">
        <v>13026</v>
      </c>
      <c r="B1243" t="s">
        <v>318</v>
      </c>
      <c r="C1243" t="s">
        <v>240</v>
      </c>
      <c r="D1243" s="137">
        <v>4.5</v>
      </c>
      <c r="E1243" s="137">
        <v>82.3</v>
      </c>
      <c r="F1243">
        <v>12</v>
      </c>
    </row>
    <row r="1244" spans="1:6">
      <c r="A1244">
        <v>13027</v>
      </c>
      <c r="B1244" t="s">
        <v>354</v>
      </c>
      <c r="C1244" t="s">
        <v>263</v>
      </c>
      <c r="D1244" s="137">
        <v>4.9000000000000004</v>
      </c>
      <c r="E1244" s="137">
        <v>86.4</v>
      </c>
      <c r="F1244">
        <v>12</v>
      </c>
    </row>
    <row r="1245" spans="1:6">
      <c r="A1245">
        <v>13028</v>
      </c>
      <c r="B1245" t="s">
        <v>344</v>
      </c>
      <c r="C1245" t="s">
        <v>264</v>
      </c>
      <c r="D1245" s="137">
        <v>1.2</v>
      </c>
      <c r="E1245" s="137">
        <v>84.2</v>
      </c>
      <c r="F1245">
        <v>18</v>
      </c>
    </row>
    <row r="1246" spans="1:6">
      <c r="A1246">
        <v>13029</v>
      </c>
      <c r="B1246" t="s">
        <v>354</v>
      </c>
      <c r="C1246" t="s">
        <v>263</v>
      </c>
      <c r="D1246" s="137">
        <v>4.9000000000000004</v>
      </c>
      <c r="E1246" s="137">
        <v>86.4</v>
      </c>
      <c r="F1246">
        <v>12</v>
      </c>
    </row>
    <row r="1247" spans="1:6">
      <c r="A1247">
        <v>13030</v>
      </c>
      <c r="B1247" t="s">
        <v>354</v>
      </c>
      <c r="C1247" t="s">
        <v>263</v>
      </c>
      <c r="D1247" s="137">
        <v>4.9000000000000004</v>
      </c>
      <c r="E1247" s="137">
        <v>86.4</v>
      </c>
      <c r="F1247">
        <v>12</v>
      </c>
    </row>
    <row r="1248" spans="1:6">
      <c r="A1248">
        <v>13031</v>
      </c>
      <c r="B1248" t="s">
        <v>354</v>
      </c>
      <c r="C1248" t="s">
        <v>263</v>
      </c>
      <c r="D1248" s="137">
        <v>4.9000000000000004</v>
      </c>
      <c r="E1248" s="137">
        <v>86.4</v>
      </c>
      <c r="F1248">
        <v>12</v>
      </c>
    </row>
    <row r="1249" spans="1:6">
      <c r="A1249">
        <v>13032</v>
      </c>
      <c r="B1249" t="s">
        <v>344</v>
      </c>
      <c r="C1249" t="s">
        <v>264</v>
      </c>
      <c r="D1249" s="137">
        <v>1.2</v>
      </c>
      <c r="E1249" s="137">
        <v>84.2</v>
      </c>
      <c r="F1249">
        <v>18</v>
      </c>
    </row>
    <row r="1250" spans="1:6">
      <c r="A1250">
        <v>13033</v>
      </c>
      <c r="B1250" t="s">
        <v>354</v>
      </c>
      <c r="C1250" t="s">
        <v>263</v>
      </c>
      <c r="D1250" s="137">
        <v>4.9000000000000004</v>
      </c>
      <c r="E1250" s="137">
        <v>86.4</v>
      </c>
      <c r="F1250">
        <v>12</v>
      </c>
    </row>
    <row r="1251" spans="1:6">
      <c r="A1251">
        <v>13034</v>
      </c>
      <c r="B1251" t="s">
        <v>354</v>
      </c>
      <c r="C1251" t="s">
        <v>263</v>
      </c>
      <c r="D1251" s="137">
        <v>4.9000000000000004</v>
      </c>
      <c r="E1251" s="137">
        <v>86.4</v>
      </c>
      <c r="F1251">
        <v>12</v>
      </c>
    </row>
    <row r="1252" spans="1:6">
      <c r="A1252">
        <v>13035</v>
      </c>
      <c r="B1252" t="s">
        <v>344</v>
      </c>
      <c r="C1252" t="s">
        <v>264</v>
      </c>
      <c r="D1252" s="137">
        <v>1.2</v>
      </c>
      <c r="E1252" s="137">
        <v>84.2</v>
      </c>
      <c r="F1252">
        <v>18</v>
      </c>
    </row>
    <row r="1253" spans="1:6">
      <c r="A1253">
        <v>13036</v>
      </c>
      <c r="B1253" t="s">
        <v>354</v>
      </c>
      <c r="C1253" t="s">
        <v>263</v>
      </c>
      <c r="D1253" s="137">
        <v>4.9000000000000004</v>
      </c>
      <c r="E1253" s="137">
        <v>86.4</v>
      </c>
      <c r="F1253">
        <v>12</v>
      </c>
    </row>
    <row r="1254" spans="1:6">
      <c r="A1254">
        <v>13037</v>
      </c>
      <c r="B1254" t="s">
        <v>354</v>
      </c>
      <c r="C1254" t="s">
        <v>263</v>
      </c>
      <c r="D1254" s="137">
        <v>4.9000000000000004</v>
      </c>
      <c r="E1254" s="137">
        <v>86.4</v>
      </c>
      <c r="F1254">
        <v>12</v>
      </c>
    </row>
    <row r="1255" spans="1:6">
      <c r="A1255">
        <v>13039</v>
      </c>
      <c r="B1255" t="s">
        <v>354</v>
      </c>
      <c r="C1255" t="s">
        <v>263</v>
      </c>
      <c r="D1255" s="137">
        <v>4.9000000000000004</v>
      </c>
      <c r="E1255" s="137">
        <v>86.4</v>
      </c>
      <c r="F1255">
        <v>12</v>
      </c>
    </row>
    <row r="1256" spans="1:6">
      <c r="A1256">
        <v>13040</v>
      </c>
      <c r="B1256" t="s">
        <v>344</v>
      </c>
      <c r="C1256" t="s">
        <v>264</v>
      </c>
      <c r="D1256" s="137">
        <v>1.2</v>
      </c>
      <c r="E1256" s="137">
        <v>84.2</v>
      </c>
      <c r="F1256">
        <v>18</v>
      </c>
    </row>
    <row r="1257" spans="1:6">
      <c r="A1257">
        <v>13041</v>
      </c>
      <c r="B1257" t="s">
        <v>354</v>
      </c>
      <c r="C1257" t="s">
        <v>263</v>
      </c>
      <c r="D1257" s="137">
        <v>4.9000000000000004</v>
      </c>
      <c r="E1257" s="137">
        <v>86.4</v>
      </c>
      <c r="F1257">
        <v>12</v>
      </c>
    </row>
    <row r="1258" spans="1:6">
      <c r="A1258">
        <v>13042</v>
      </c>
      <c r="B1258" t="s">
        <v>344</v>
      </c>
      <c r="C1258" t="s">
        <v>264</v>
      </c>
      <c r="D1258" s="137">
        <v>1.2</v>
      </c>
      <c r="E1258" s="137">
        <v>84.2</v>
      </c>
      <c r="F1258">
        <v>18</v>
      </c>
    </row>
    <row r="1259" spans="1:6">
      <c r="A1259">
        <v>13043</v>
      </c>
      <c r="B1259" t="s">
        <v>344</v>
      </c>
      <c r="C1259" t="s">
        <v>264</v>
      </c>
      <c r="D1259" s="137">
        <v>1.2</v>
      </c>
      <c r="E1259" s="137">
        <v>84.2</v>
      </c>
      <c r="F1259">
        <v>18</v>
      </c>
    </row>
    <row r="1260" spans="1:6">
      <c r="A1260">
        <v>13044</v>
      </c>
      <c r="B1260" t="s">
        <v>354</v>
      </c>
      <c r="C1260" t="s">
        <v>263</v>
      </c>
      <c r="D1260" s="137">
        <v>4.9000000000000004</v>
      </c>
      <c r="E1260" s="137">
        <v>86.4</v>
      </c>
      <c r="F1260">
        <v>12</v>
      </c>
    </row>
    <row r="1261" spans="1:6">
      <c r="A1261">
        <v>13045</v>
      </c>
      <c r="B1261" t="s">
        <v>344</v>
      </c>
      <c r="C1261" t="s">
        <v>264</v>
      </c>
      <c r="D1261" s="137">
        <v>1.2</v>
      </c>
      <c r="E1261" s="137">
        <v>84.2</v>
      </c>
      <c r="F1261">
        <v>18</v>
      </c>
    </row>
    <row r="1262" spans="1:6">
      <c r="A1262">
        <v>13051</v>
      </c>
      <c r="B1262" t="s">
        <v>344</v>
      </c>
      <c r="C1262" t="s">
        <v>264</v>
      </c>
      <c r="D1262" s="137">
        <v>1.2</v>
      </c>
      <c r="E1262" s="137">
        <v>84.2</v>
      </c>
      <c r="F1262">
        <v>18</v>
      </c>
    </row>
    <row r="1263" spans="1:6">
      <c r="A1263">
        <v>13052</v>
      </c>
      <c r="B1263" t="s">
        <v>344</v>
      </c>
      <c r="C1263" t="s">
        <v>264</v>
      </c>
      <c r="D1263" s="137">
        <v>1.2</v>
      </c>
      <c r="E1263" s="137">
        <v>84.2</v>
      </c>
      <c r="F1263">
        <v>18</v>
      </c>
    </row>
    <row r="1264" spans="1:6">
      <c r="A1264">
        <v>13053</v>
      </c>
      <c r="B1264" t="s">
        <v>318</v>
      </c>
      <c r="C1264" t="s">
        <v>240</v>
      </c>
      <c r="D1264" s="137">
        <v>4.5</v>
      </c>
      <c r="E1264" s="137">
        <v>82.3</v>
      </c>
      <c r="F1264">
        <v>12</v>
      </c>
    </row>
    <row r="1265" spans="1:6">
      <c r="A1265">
        <v>13054</v>
      </c>
      <c r="B1265" t="s">
        <v>344</v>
      </c>
      <c r="C1265" t="s">
        <v>264</v>
      </c>
      <c r="D1265" s="137">
        <v>1.2</v>
      </c>
      <c r="E1265" s="137">
        <v>84.2</v>
      </c>
      <c r="F1265">
        <v>18</v>
      </c>
    </row>
    <row r="1266" spans="1:6">
      <c r="A1266">
        <v>13056</v>
      </c>
      <c r="B1266" t="s">
        <v>344</v>
      </c>
      <c r="C1266" t="s">
        <v>264</v>
      </c>
      <c r="D1266" s="137">
        <v>1.2</v>
      </c>
      <c r="E1266" s="137">
        <v>84.2</v>
      </c>
      <c r="F1266">
        <v>18</v>
      </c>
    </row>
    <row r="1267" spans="1:6">
      <c r="A1267">
        <v>13057</v>
      </c>
      <c r="B1267" t="s">
        <v>354</v>
      </c>
      <c r="C1267" t="s">
        <v>263</v>
      </c>
      <c r="D1267" s="137">
        <v>4.9000000000000004</v>
      </c>
      <c r="E1267" s="137">
        <v>86.4</v>
      </c>
      <c r="F1267">
        <v>12</v>
      </c>
    </row>
    <row r="1268" spans="1:6">
      <c r="A1268">
        <v>13060</v>
      </c>
      <c r="B1268" t="s">
        <v>354</v>
      </c>
      <c r="C1268" t="s">
        <v>263</v>
      </c>
      <c r="D1268" s="137">
        <v>4.9000000000000004</v>
      </c>
      <c r="E1268" s="137">
        <v>86.4</v>
      </c>
      <c r="F1268">
        <v>12</v>
      </c>
    </row>
    <row r="1269" spans="1:6">
      <c r="A1269">
        <v>13061</v>
      </c>
      <c r="B1269" t="s">
        <v>344</v>
      </c>
      <c r="C1269" t="s">
        <v>264</v>
      </c>
      <c r="D1269" s="137">
        <v>1.2</v>
      </c>
      <c r="E1269" s="137">
        <v>84.2</v>
      </c>
      <c r="F1269">
        <v>18</v>
      </c>
    </row>
    <row r="1270" spans="1:6">
      <c r="A1270">
        <v>13062</v>
      </c>
      <c r="B1270" t="s">
        <v>318</v>
      </c>
      <c r="C1270" t="s">
        <v>240</v>
      </c>
      <c r="D1270" s="137">
        <v>4.5</v>
      </c>
      <c r="E1270" s="137">
        <v>82.3</v>
      </c>
      <c r="F1270">
        <v>12</v>
      </c>
    </row>
    <row r="1271" spans="1:6">
      <c r="A1271">
        <v>13063</v>
      </c>
      <c r="B1271" t="s">
        <v>344</v>
      </c>
      <c r="C1271" t="s">
        <v>264</v>
      </c>
      <c r="D1271" s="137">
        <v>1.2</v>
      </c>
      <c r="E1271" s="137">
        <v>84.2</v>
      </c>
      <c r="F1271">
        <v>18</v>
      </c>
    </row>
    <row r="1272" spans="1:6">
      <c r="A1272">
        <v>13064</v>
      </c>
      <c r="B1272" t="s">
        <v>354</v>
      </c>
      <c r="C1272" t="s">
        <v>263</v>
      </c>
      <c r="D1272" s="137">
        <v>4.9000000000000004</v>
      </c>
      <c r="E1272" s="137">
        <v>86.4</v>
      </c>
      <c r="F1272">
        <v>12</v>
      </c>
    </row>
    <row r="1273" spans="1:6">
      <c r="A1273">
        <v>13065</v>
      </c>
      <c r="B1273" t="s">
        <v>354</v>
      </c>
      <c r="C1273" t="s">
        <v>263</v>
      </c>
      <c r="D1273" s="137">
        <v>4.9000000000000004</v>
      </c>
      <c r="E1273" s="137">
        <v>86.4</v>
      </c>
      <c r="F1273">
        <v>12</v>
      </c>
    </row>
    <row r="1274" spans="1:6">
      <c r="A1274">
        <v>13066</v>
      </c>
      <c r="B1274" t="s">
        <v>354</v>
      </c>
      <c r="C1274" t="s">
        <v>263</v>
      </c>
      <c r="D1274" s="137">
        <v>4.9000000000000004</v>
      </c>
      <c r="E1274" s="137">
        <v>86.4</v>
      </c>
      <c r="F1274">
        <v>12</v>
      </c>
    </row>
    <row r="1275" spans="1:6">
      <c r="A1275">
        <v>13068</v>
      </c>
      <c r="B1275" t="s">
        <v>318</v>
      </c>
      <c r="C1275" t="s">
        <v>240</v>
      </c>
      <c r="D1275" s="137">
        <v>4.5</v>
      </c>
      <c r="E1275" s="137">
        <v>82.3</v>
      </c>
      <c r="F1275">
        <v>12</v>
      </c>
    </row>
    <row r="1276" spans="1:6">
      <c r="A1276">
        <v>13069</v>
      </c>
      <c r="B1276" t="s">
        <v>354</v>
      </c>
      <c r="C1276" t="s">
        <v>263</v>
      </c>
      <c r="D1276" s="137">
        <v>4.9000000000000004</v>
      </c>
      <c r="E1276" s="137">
        <v>86.4</v>
      </c>
      <c r="F1276">
        <v>12</v>
      </c>
    </row>
    <row r="1277" spans="1:6">
      <c r="A1277">
        <v>13071</v>
      </c>
      <c r="B1277" t="s">
        <v>318</v>
      </c>
      <c r="C1277" t="s">
        <v>240</v>
      </c>
      <c r="D1277" s="137">
        <v>4.5</v>
      </c>
      <c r="E1277" s="137">
        <v>82.3</v>
      </c>
      <c r="F1277">
        <v>12</v>
      </c>
    </row>
    <row r="1278" spans="1:6">
      <c r="A1278">
        <v>13072</v>
      </c>
      <c r="B1278" t="s">
        <v>344</v>
      </c>
      <c r="C1278" t="s">
        <v>264</v>
      </c>
      <c r="D1278" s="137">
        <v>1.2</v>
      </c>
      <c r="E1278" s="137">
        <v>84.2</v>
      </c>
      <c r="F1278">
        <v>18</v>
      </c>
    </row>
    <row r="1279" spans="1:6">
      <c r="A1279">
        <v>13073</v>
      </c>
      <c r="B1279" t="s">
        <v>344</v>
      </c>
      <c r="C1279" t="s">
        <v>264</v>
      </c>
      <c r="D1279" s="137">
        <v>1.2</v>
      </c>
      <c r="E1279" s="137">
        <v>84.2</v>
      </c>
      <c r="F1279">
        <v>18</v>
      </c>
    </row>
    <row r="1280" spans="1:6">
      <c r="A1280">
        <v>13074</v>
      </c>
      <c r="B1280" t="s">
        <v>354</v>
      </c>
      <c r="C1280" t="s">
        <v>263</v>
      </c>
      <c r="D1280" s="137">
        <v>4.9000000000000004</v>
      </c>
      <c r="E1280" s="137">
        <v>86.4</v>
      </c>
      <c r="F1280">
        <v>12</v>
      </c>
    </row>
    <row r="1281" spans="1:6">
      <c r="A1281">
        <v>13076</v>
      </c>
      <c r="B1281" t="s">
        <v>354</v>
      </c>
      <c r="C1281" t="s">
        <v>263</v>
      </c>
      <c r="D1281" s="137">
        <v>4.9000000000000004</v>
      </c>
      <c r="E1281" s="137">
        <v>86.4</v>
      </c>
      <c r="F1281">
        <v>12</v>
      </c>
    </row>
    <row r="1282" spans="1:6">
      <c r="A1282">
        <v>13077</v>
      </c>
      <c r="B1282" t="s">
        <v>344</v>
      </c>
      <c r="C1282" t="s">
        <v>264</v>
      </c>
      <c r="D1282" s="137">
        <v>1.2</v>
      </c>
      <c r="E1282" s="137">
        <v>84.2</v>
      </c>
      <c r="F1282">
        <v>18</v>
      </c>
    </row>
    <row r="1283" spans="1:6">
      <c r="A1283">
        <v>13078</v>
      </c>
      <c r="B1283" t="s">
        <v>354</v>
      </c>
      <c r="C1283" t="s">
        <v>263</v>
      </c>
      <c r="D1283" s="137">
        <v>4.9000000000000004</v>
      </c>
      <c r="E1283" s="137">
        <v>86.4</v>
      </c>
      <c r="F1283">
        <v>12</v>
      </c>
    </row>
    <row r="1284" spans="1:6">
      <c r="A1284">
        <v>13080</v>
      </c>
      <c r="B1284" t="s">
        <v>354</v>
      </c>
      <c r="C1284" t="s">
        <v>263</v>
      </c>
      <c r="D1284" s="137">
        <v>4.9000000000000004</v>
      </c>
      <c r="E1284" s="137">
        <v>86.4</v>
      </c>
      <c r="F1284">
        <v>12</v>
      </c>
    </row>
    <row r="1285" spans="1:6">
      <c r="A1285">
        <v>13081</v>
      </c>
      <c r="B1285" t="s">
        <v>318</v>
      </c>
      <c r="C1285" t="s">
        <v>240</v>
      </c>
      <c r="D1285" s="137">
        <v>4.5</v>
      </c>
      <c r="E1285" s="137">
        <v>82.3</v>
      </c>
      <c r="F1285">
        <v>12</v>
      </c>
    </row>
    <row r="1286" spans="1:6">
      <c r="A1286">
        <v>13082</v>
      </c>
      <c r="B1286" t="s">
        <v>354</v>
      </c>
      <c r="C1286" t="s">
        <v>263</v>
      </c>
      <c r="D1286" s="137">
        <v>4.9000000000000004</v>
      </c>
      <c r="E1286" s="137">
        <v>86.4</v>
      </c>
      <c r="F1286">
        <v>12</v>
      </c>
    </row>
    <row r="1287" spans="1:6">
      <c r="A1287">
        <v>13083</v>
      </c>
      <c r="B1287" t="s">
        <v>363</v>
      </c>
      <c r="C1287" t="s">
        <v>249</v>
      </c>
      <c r="D1287" s="137">
        <v>-4.4000000000000004</v>
      </c>
      <c r="E1287" s="137">
        <v>83.6</v>
      </c>
      <c r="F1287">
        <v>18</v>
      </c>
    </row>
    <row r="1288" spans="1:6">
      <c r="A1288">
        <v>13084</v>
      </c>
      <c r="B1288" t="s">
        <v>354</v>
      </c>
      <c r="C1288" t="s">
        <v>263</v>
      </c>
      <c r="D1288" s="137">
        <v>4.9000000000000004</v>
      </c>
      <c r="E1288" s="137">
        <v>86.4</v>
      </c>
      <c r="F1288">
        <v>12</v>
      </c>
    </row>
    <row r="1289" spans="1:6">
      <c r="A1289">
        <v>13087</v>
      </c>
      <c r="B1289" t="s">
        <v>344</v>
      </c>
      <c r="C1289" t="s">
        <v>264</v>
      </c>
      <c r="D1289" s="137">
        <v>1.2</v>
      </c>
      <c r="E1289" s="137">
        <v>84.2</v>
      </c>
      <c r="F1289">
        <v>18</v>
      </c>
    </row>
    <row r="1290" spans="1:6">
      <c r="A1290">
        <v>13088</v>
      </c>
      <c r="B1290" t="s">
        <v>354</v>
      </c>
      <c r="C1290" t="s">
        <v>263</v>
      </c>
      <c r="D1290" s="137">
        <v>4.9000000000000004</v>
      </c>
      <c r="E1290" s="137">
        <v>86.4</v>
      </c>
      <c r="F1290">
        <v>12</v>
      </c>
    </row>
    <row r="1291" spans="1:6">
      <c r="A1291">
        <v>13089</v>
      </c>
      <c r="B1291" t="s">
        <v>354</v>
      </c>
      <c r="C1291" t="s">
        <v>263</v>
      </c>
      <c r="D1291" s="137">
        <v>4.9000000000000004</v>
      </c>
      <c r="E1291" s="137">
        <v>86.4</v>
      </c>
      <c r="F1291">
        <v>12</v>
      </c>
    </row>
    <row r="1292" spans="1:6">
      <c r="A1292">
        <v>13090</v>
      </c>
      <c r="B1292" t="s">
        <v>354</v>
      </c>
      <c r="C1292" t="s">
        <v>263</v>
      </c>
      <c r="D1292" s="137">
        <v>4.9000000000000004</v>
      </c>
      <c r="E1292" s="137">
        <v>86.4</v>
      </c>
      <c r="F1292">
        <v>12</v>
      </c>
    </row>
    <row r="1293" spans="1:6">
      <c r="A1293">
        <v>13092</v>
      </c>
      <c r="B1293" t="s">
        <v>318</v>
      </c>
      <c r="C1293" t="s">
        <v>240</v>
      </c>
      <c r="D1293" s="137">
        <v>4.5</v>
      </c>
      <c r="E1293" s="137">
        <v>82.3</v>
      </c>
      <c r="F1293">
        <v>12</v>
      </c>
    </row>
    <row r="1294" spans="1:6">
      <c r="A1294">
        <v>13093</v>
      </c>
      <c r="B1294" t="s">
        <v>354</v>
      </c>
      <c r="C1294" t="s">
        <v>263</v>
      </c>
      <c r="D1294" s="137">
        <v>4.9000000000000004</v>
      </c>
      <c r="E1294" s="137">
        <v>86.4</v>
      </c>
      <c r="F1294">
        <v>12</v>
      </c>
    </row>
    <row r="1295" spans="1:6">
      <c r="A1295">
        <v>13101</v>
      </c>
      <c r="B1295" t="s">
        <v>344</v>
      </c>
      <c r="C1295" t="s">
        <v>264</v>
      </c>
      <c r="D1295" s="137">
        <v>1.2</v>
      </c>
      <c r="E1295" s="137">
        <v>84.2</v>
      </c>
      <c r="F1295">
        <v>18</v>
      </c>
    </row>
    <row r="1296" spans="1:6">
      <c r="A1296">
        <v>13102</v>
      </c>
      <c r="B1296" t="s">
        <v>318</v>
      </c>
      <c r="C1296" t="s">
        <v>240</v>
      </c>
      <c r="D1296" s="137">
        <v>4.5</v>
      </c>
      <c r="E1296" s="137">
        <v>82.3</v>
      </c>
      <c r="F1296">
        <v>12</v>
      </c>
    </row>
    <row r="1297" spans="1:6">
      <c r="A1297">
        <v>13103</v>
      </c>
      <c r="B1297" t="s">
        <v>354</v>
      </c>
      <c r="C1297" t="s">
        <v>263</v>
      </c>
      <c r="D1297" s="137">
        <v>4.9000000000000004</v>
      </c>
      <c r="E1297" s="137">
        <v>86.4</v>
      </c>
      <c r="F1297">
        <v>12</v>
      </c>
    </row>
    <row r="1298" spans="1:6">
      <c r="A1298">
        <v>13104</v>
      </c>
      <c r="B1298" t="s">
        <v>354</v>
      </c>
      <c r="C1298" t="s">
        <v>263</v>
      </c>
      <c r="D1298" s="137">
        <v>4.9000000000000004</v>
      </c>
      <c r="E1298" s="137">
        <v>86.4</v>
      </c>
      <c r="F1298">
        <v>12</v>
      </c>
    </row>
    <row r="1299" spans="1:6">
      <c r="A1299">
        <v>13107</v>
      </c>
      <c r="B1299" t="s">
        <v>354</v>
      </c>
      <c r="C1299" t="s">
        <v>263</v>
      </c>
      <c r="D1299" s="137">
        <v>4.9000000000000004</v>
      </c>
      <c r="E1299" s="137">
        <v>86.4</v>
      </c>
      <c r="F1299">
        <v>12</v>
      </c>
    </row>
    <row r="1300" spans="1:6">
      <c r="A1300">
        <v>13108</v>
      </c>
      <c r="B1300" t="s">
        <v>354</v>
      </c>
      <c r="C1300" t="s">
        <v>263</v>
      </c>
      <c r="D1300" s="137">
        <v>4.9000000000000004</v>
      </c>
      <c r="E1300" s="137">
        <v>86.4</v>
      </c>
      <c r="F1300">
        <v>12</v>
      </c>
    </row>
    <row r="1301" spans="1:6">
      <c r="A1301">
        <v>13110</v>
      </c>
      <c r="B1301" t="s">
        <v>354</v>
      </c>
      <c r="C1301" t="s">
        <v>263</v>
      </c>
      <c r="D1301" s="137">
        <v>4.9000000000000004</v>
      </c>
      <c r="E1301" s="137">
        <v>86.4</v>
      </c>
      <c r="F1301">
        <v>12</v>
      </c>
    </row>
    <row r="1302" spans="1:6">
      <c r="A1302">
        <v>13111</v>
      </c>
      <c r="B1302" t="s">
        <v>354</v>
      </c>
      <c r="C1302" t="s">
        <v>263</v>
      </c>
      <c r="D1302" s="137">
        <v>4.9000000000000004</v>
      </c>
      <c r="E1302" s="137">
        <v>86.4</v>
      </c>
      <c r="F1302">
        <v>12</v>
      </c>
    </row>
    <row r="1303" spans="1:6">
      <c r="A1303">
        <v>13112</v>
      </c>
      <c r="B1303" t="s">
        <v>354</v>
      </c>
      <c r="C1303" t="s">
        <v>263</v>
      </c>
      <c r="D1303" s="137">
        <v>4.9000000000000004</v>
      </c>
      <c r="E1303" s="137">
        <v>86.4</v>
      </c>
      <c r="F1303">
        <v>12</v>
      </c>
    </row>
    <row r="1304" spans="1:6">
      <c r="A1304">
        <v>13113</v>
      </c>
      <c r="B1304" t="s">
        <v>354</v>
      </c>
      <c r="C1304" t="s">
        <v>263</v>
      </c>
      <c r="D1304" s="137">
        <v>4.9000000000000004</v>
      </c>
      <c r="E1304" s="137">
        <v>86.4</v>
      </c>
      <c r="F1304">
        <v>12</v>
      </c>
    </row>
    <row r="1305" spans="1:6">
      <c r="A1305">
        <v>13114</v>
      </c>
      <c r="B1305" t="s">
        <v>354</v>
      </c>
      <c r="C1305" t="s">
        <v>263</v>
      </c>
      <c r="D1305" s="137">
        <v>4.9000000000000004</v>
      </c>
      <c r="E1305" s="137">
        <v>86.4</v>
      </c>
      <c r="F1305">
        <v>12</v>
      </c>
    </row>
    <row r="1306" spans="1:6">
      <c r="A1306">
        <v>13115</v>
      </c>
      <c r="B1306" t="s">
        <v>354</v>
      </c>
      <c r="C1306" t="s">
        <v>263</v>
      </c>
      <c r="D1306" s="137">
        <v>4.9000000000000004</v>
      </c>
      <c r="E1306" s="137">
        <v>86.4</v>
      </c>
      <c r="F1306">
        <v>12</v>
      </c>
    </row>
    <row r="1307" spans="1:6">
      <c r="A1307">
        <v>13116</v>
      </c>
      <c r="B1307" t="s">
        <v>354</v>
      </c>
      <c r="C1307" t="s">
        <v>263</v>
      </c>
      <c r="D1307" s="137">
        <v>4.9000000000000004</v>
      </c>
      <c r="E1307" s="137">
        <v>86.4</v>
      </c>
      <c r="F1307">
        <v>12</v>
      </c>
    </row>
    <row r="1308" spans="1:6">
      <c r="A1308">
        <v>13117</v>
      </c>
      <c r="B1308" t="s">
        <v>354</v>
      </c>
      <c r="C1308" t="s">
        <v>263</v>
      </c>
      <c r="D1308" s="137">
        <v>4.9000000000000004</v>
      </c>
      <c r="E1308" s="137">
        <v>86.4</v>
      </c>
      <c r="F1308">
        <v>12</v>
      </c>
    </row>
    <row r="1309" spans="1:6">
      <c r="A1309">
        <v>13118</v>
      </c>
      <c r="B1309" t="s">
        <v>344</v>
      </c>
      <c r="C1309" t="s">
        <v>264</v>
      </c>
      <c r="D1309" s="137">
        <v>1.2</v>
      </c>
      <c r="E1309" s="137">
        <v>84.2</v>
      </c>
      <c r="F1309">
        <v>18</v>
      </c>
    </row>
    <row r="1310" spans="1:6">
      <c r="A1310">
        <v>13119</v>
      </c>
      <c r="B1310" t="s">
        <v>354</v>
      </c>
      <c r="C1310" t="s">
        <v>263</v>
      </c>
      <c r="D1310" s="137">
        <v>4.9000000000000004</v>
      </c>
      <c r="E1310" s="137">
        <v>86.4</v>
      </c>
      <c r="F1310">
        <v>12</v>
      </c>
    </row>
    <row r="1311" spans="1:6">
      <c r="A1311">
        <v>13120</v>
      </c>
      <c r="B1311" t="s">
        <v>354</v>
      </c>
      <c r="C1311" t="s">
        <v>263</v>
      </c>
      <c r="D1311" s="137">
        <v>4.9000000000000004</v>
      </c>
      <c r="E1311" s="137">
        <v>86.4</v>
      </c>
      <c r="F1311">
        <v>12</v>
      </c>
    </row>
    <row r="1312" spans="1:6">
      <c r="A1312">
        <v>13121</v>
      </c>
      <c r="B1312" t="s">
        <v>354</v>
      </c>
      <c r="C1312" t="s">
        <v>263</v>
      </c>
      <c r="D1312" s="137">
        <v>4.9000000000000004</v>
      </c>
      <c r="E1312" s="137">
        <v>86.4</v>
      </c>
      <c r="F1312">
        <v>12</v>
      </c>
    </row>
    <row r="1313" spans="1:6">
      <c r="A1313">
        <v>13122</v>
      </c>
      <c r="B1313" t="s">
        <v>344</v>
      </c>
      <c r="C1313" t="s">
        <v>264</v>
      </c>
      <c r="D1313" s="137">
        <v>1.2</v>
      </c>
      <c r="E1313" s="137">
        <v>84.2</v>
      </c>
      <c r="F1313">
        <v>18</v>
      </c>
    </row>
    <row r="1314" spans="1:6">
      <c r="A1314">
        <v>13123</v>
      </c>
      <c r="B1314" t="s">
        <v>344</v>
      </c>
      <c r="C1314" t="s">
        <v>264</v>
      </c>
      <c r="D1314" s="137">
        <v>1.2</v>
      </c>
      <c r="E1314" s="137">
        <v>84.2</v>
      </c>
      <c r="F1314">
        <v>18</v>
      </c>
    </row>
    <row r="1315" spans="1:6">
      <c r="A1315">
        <v>13124</v>
      </c>
      <c r="B1315" t="s">
        <v>344</v>
      </c>
      <c r="C1315" t="s">
        <v>264</v>
      </c>
      <c r="D1315" s="137">
        <v>1.2</v>
      </c>
      <c r="E1315" s="137">
        <v>84.2</v>
      </c>
      <c r="F1315">
        <v>18</v>
      </c>
    </row>
    <row r="1316" spans="1:6">
      <c r="A1316">
        <v>13126</v>
      </c>
      <c r="B1316" t="s">
        <v>354</v>
      </c>
      <c r="C1316" t="s">
        <v>263</v>
      </c>
      <c r="D1316" s="137">
        <v>4.9000000000000004</v>
      </c>
      <c r="E1316" s="137">
        <v>86.4</v>
      </c>
      <c r="F1316">
        <v>12</v>
      </c>
    </row>
    <row r="1317" spans="1:6">
      <c r="A1317">
        <v>13131</v>
      </c>
      <c r="B1317" t="s">
        <v>354</v>
      </c>
      <c r="C1317" t="s">
        <v>263</v>
      </c>
      <c r="D1317" s="137">
        <v>4.9000000000000004</v>
      </c>
      <c r="E1317" s="137">
        <v>86.4</v>
      </c>
      <c r="F1317">
        <v>12</v>
      </c>
    </row>
    <row r="1318" spans="1:6">
      <c r="A1318">
        <v>13132</v>
      </c>
      <c r="B1318" t="s">
        <v>354</v>
      </c>
      <c r="C1318" t="s">
        <v>263</v>
      </c>
      <c r="D1318" s="137">
        <v>4.9000000000000004</v>
      </c>
      <c r="E1318" s="137">
        <v>86.4</v>
      </c>
      <c r="F1318">
        <v>12</v>
      </c>
    </row>
    <row r="1319" spans="1:6">
      <c r="A1319">
        <v>13134</v>
      </c>
      <c r="B1319" t="s">
        <v>344</v>
      </c>
      <c r="C1319" t="s">
        <v>264</v>
      </c>
      <c r="D1319" s="137">
        <v>1.2</v>
      </c>
      <c r="E1319" s="137">
        <v>84.2</v>
      </c>
      <c r="F1319">
        <v>18</v>
      </c>
    </row>
    <row r="1320" spans="1:6">
      <c r="A1320">
        <v>13135</v>
      </c>
      <c r="B1320" t="s">
        <v>354</v>
      </c>
      <c r="C1320" t="s">
        <v>263</v>
      </c>
      <c r="D1320" s="137">
        <v>4.9000000000000004</v>
      </c>
      <c r="E1320" s="137">
        <v>86.4</v>
      </c>
      <c r="F1320">
        <v>12</v>
      </c>
    </row>
    <row r="1321" spans="1:6">
      <c r="A1321">
        <v>13136</v>
      </c>
      <c r="B1321" t="s">
        <v>344</v>
      </c>
      <c r="C1321" t="s">
        <v>264</v>
      </c>
      <c r="D1321" s="137">
        <v>1.2</v>
      </c>
      <c r="E1321" s="137">
        <v>84.2</v>
      </c>
      <c r="F1321">
        <v>18</v>
      </c>
    </row>
    <row r="1322" spans="1:6">
      <c r="A1322">
        <v>13137</v>
      </c>
      <c r="B1322" t="s">
        <v>354</v>
      </c>
      <c r="C1322" t="s">
        <v>263</v>
      </c>
      <c r="D1322" s="137">
        <v>4.9000000000000004</v>
      </c>
      <c r="E1322" s="137">
        <v>86.4</v>
      </c>
      <c r="F1322">
        <v>12</v>
      </c>
    </row>
    <row r="1323" spans="1:6">
      <c r="A1323">
        <v>13138</v>
      </c>
      <c r="B1323" t="s">
        <v>344</v>
      </c>
      <c r="C1323" t="s">
        <v>264</v>
      </c>
      <c r="D1323" s="137">
        <v>1.2</v>
      </c>
      <c r="E1323" s="137">
        <v>84.2</v>
      </c>
      <c r="F1323">
        <v>18</v>
      </c>
    </row>
    <row r="1324" spans="1:6">
      <c r="A1324">
        <v>13139</v>
      </c>
      <c r="B1324" t="s">
        <v>318</v>
      </c>
      <c r="C1324" t="s">
        <v>240</v>
      </c>
      <c r="D1324" s="137">
        <v>4.5</v>
      </c>
      <c r="E1324" s="137">
        <v>82.3</v>
      </c>
      <c r="F1324">
        <v>12</v>
      </c>
    </row>
    <row r="1325" spans="1:6">
      <c r="A1325">
        <v>13140</v>
      </c>
      <c r="B1325" t="s">
        <v>354</v>
      </c>
      <c r="C1325" t="s">
        <v>263</v>
      </c>
      <c r="D1325" s="137">
        <v>4.9000000000000004</v>
      </c>
      <c r="E1325" s="137">
        <v>86.4</v>
      </c>
      <c r="F1325">
        <v>12</v>
      </c>
    </row>
    <row r="1326" spans="1:6">
      <c r="A1326">
        <v>13141</v>
      </c>
      <c r="B1326" t="s">
        <v>344</v>
      </c>
      <c r="C1326" t="s">
        <v>264</v>
      </c>
      <c r="D1326" s="137">
        <v>1.2</v>
      </c>
      <c r="E1326" s="137">
        <v>84.2</v>
      </c>
      <c r="F1326">
        <v>18</v>
      </c>
    </row>
    <row r="1327" spans="1:6">
      <c r="A1327">
        <v>13142</v>
      </c>
      <c r="B1327" t="s">
        <v>363</v>
      </c>
      <c r="C1327" t="s">
        <v>249</v>
      </c>
      <c r="D1327" s="137">
        <v>-4.4000000000000004</v>
      </c>
      <c r="E1327" s="137">
        <v>83.6</v>
      </c>
      <c r="F1327">
        <v>18</v>
      </c>
    </row>
    <row r="1328" spans="1:6">
      <c r="A1328">
        <v>13143</v>
      </c>
      <c r="B1328" t="s">
        <v>354</v>
      </c>
      <c r="C1328" t="s">
        <v>263</v>
      </c>
      <c r="D1328" s="137">
        <v>4.9000000000000004</v>
      </c>
      <c r="E1328" s="137">
        <v>86.4</v>
      </c>
      <c r="F1328">
        <v>12</v>
      </c>
    </row>
    <row r="1329" spans="1:6">
      <c r="A1329">
        <v>13144</v>
      </c>
      <c r="B1329" t="s">
        <v>363</v>
      </c>
      <c r="C1329" t="s">
        <v>249</v>
      </c>
      <c r="D1329" s="137">
        <v>-4.4000000000000004</v>
      </c>
      <c r="E1329" s="137">
        <v>83.6</v>
      </c>
      <c r="F1329">
        <v>18</v>
      </c>
    </row>
    <row r="1330" spans="1:6">
      <c r="A1330">
        <v>13145</v>
      </c>
      <c r="B1330" t="s">
        <v>363</v>
      </c>
      <c r="C1330" t="s">
        <v>249</v>
      </c>
      <c r="D1330" s="137">
        <v>-4.4000000000000004</v>
      </c>
      <c r="E1330" s="137">
        <v>83.6</v>
      </c>
      <c r="F1330">
        <v>18</v>
      </c>
    </row>
    <row r="1331" spans="1:6">
      <c r="A1331">
        <v>13146</v>
      </c>
      <c r="B1331" t="s">
        <v>354</v>
      </c>
      <c r="C1331" t="s">
        <v>263</v>
      </c>
      <c r="D1331" s="137">
        <v>4.9000000000000004</v>
      </c>
      <c r="E1331" s="137">
        <v>86.4</v>
      </c>
      <c r="F1331">
        <v>12</v>
      </c>
    </row>
    <row r="1332" spans="1:6">
      <c r="A1332">
        <v>13147</v>
      </c>
      <c r="B1332" t="s">
        <v>344</v>
      </c>
      <c r="C1332" t="s">
        <v>264</v>
      </c>
      <c r="D1332" s="137">
        <v>1.2</v>
      </c>
      <c r="E1332" s="137">
        <v>84.2</v>
      </c>
      <c r="F1332">
        <v>18</v>
      </c>
    </row>
    <row r="1333" spans="1:6">
      <c r="A1333">
        <v>13148</v>
      </c>
      <c r="B1333" t="s">
        <v>354</v>
      </c>
      <c r="C1333" t="s">
        <v>263</v>
      </c>
      <c r="D1333" s="137">
        <v>4.9000000000000004</v>
      </c>
      <c r="E1333" s="137">
        <v>86.4</v>
      </c>
      <c r="F1333">
        <v>12</v>
      </c>
    </row>
    <row r="1334" spans="1:6">
      <c r="A1334">
        <v>13152</v>
      </c>
      <c r="B1334" t="s">
        <v>354</v>
      </c>
      <c r="C1334" t="s">
        <v>263</v>
      </c>
      <c r="D1334" s="137">
        <v>4.9000000000000004</v>
      </c>
      <c r="E1334" s="137">
        <v>86.4</v>
      </c>
      <c r="F1334">
        <v>12</v>
      </c>
    </row>
    <row r="1335" spans="1:6">
      <c r="A1335">
        <v>13153</v>
      </c>
      <c r="B1335" t="s">
        <v>354</v>
      </c>
      <c r="C1335" t="s">
        <v>263</v>
      </c>
      <c r="D1335" s="137">
        <v>4.9000000000000004</v>
      </c>
      <c r="E1335" s="137">
        <v>86.4</v>
      </c>
      <c r="F1335">
        <v>12</v>
      </c>
    </row>
    <row r="1336" spans="1:6">
      <c r="A1336">
        <v>13154</v>
      </c>
      <c r="B1336" t="s">
        <v>354</v>
      </c>
      <c r="C1336" t="s">
        <v>263</v>
      </c>
      <c r="D1336" s="137">
        <v>4.9000000000000004</v>
      </c>
      <c r="E1336" s="137">
        <v>86.4</v>
      </c>
      <c r="F1336">
        <v>12</v>
      </c>
    </row>
    <row r="1337" spans="1:6">
      <c r="A1337">
        <v>13155</v>
      </c>
      <c r="B1337" t="s">
        <v>344</v>
      </c>
      <c r="C1337" t="s">
        <v>264</v>
      </c>
      <c r="D1337" s="137">
        <v>1.2</v>
      </c>
      <c r="E1337" s="137">
        <v>84.2</v>
      </c>
      <c r="F1337">
        <v>18</v>
      </c>
    </row>
    <row r="1338" spans="1:6">
      <c r="A1338">
        <v>13156</v>
      </c>
      <c r="B1338" t="s">
        <v>354</v>
      </c>
      <c r="C1338" t="s">
        <v>263</v>
      </c>
      <c r="D1338" s="137">
        <v>4.9000000000000004</v>
      </c>
      <c r="E1338" s="137">
        <v>86.4</v>
      </c>
      <c r="F1338">
        <v>12</v>
      </c>
    </row>
    <row r="1339" spans="1:6">
      <c r="A1339">
        <v>13157</v>
      </c>
      <c r="B1339" t="s">
        <v>344</v>
      </c>
      <c r="C1339" t="s">
        <v>264</v>
      </c>
      <c r="D1339" s="137">
        <v>1.2</v>
      </c>
      <c r="E1339" s="137">
        <v>84.2</v>
      </c>
      <c r="F1339">
        <v>18</v>
      </c>
    </row>
    <row r="1340" spans="1:6">
      <c r="A1340">
        <v>13158</v>
      </c>
      <c r="B1340" t="s">
        <v>344</v>
      </c>
      <c r="C1340" t="s">
        <v>264</v>
      </c>
      <c r="D1340" s="137">
        <v>1.2</v>
      </c>
      <c r="E1340" s="137">
        <v>84.2</v>
      </c>
      <c r="F1340">
        <v>18</v>
      </c>
    </row>
    <row r="1341" spans="1:6">
      <c r="A1341">
        <v>13159</v>
      </c>
      <c r="B1341" t="s">
        <v>344</v>
      </c>
      <c r="C1341" t="s">
        <v>264</v>
      </c>
      <c r="D1341" s="137">
        <v>1.2</v>
      </c>
      <c r="E1341" s="137">
        <v>84.2</v>
      </c>
      <c r="F1341">
        <v>18</v>
      </c>
    </row>
    <row r="1342" spans="1:6">
      <c r="A1342">
        <v>13160</v>
      </c>
      <c r="B1342" t="s">
        <v>318</v>
      </c>
      <c r="C1342" t="s">
        <v>240</v>
      </c>
      <c r="D1342" s="137">
        <v>4.5</v>
      </c>
      <c r="E1342" s="137">
        <v>82.3</v>
      </c>
      <c r="F1342">
        <v>12</v>
      </c>
    </row>
    <row r="1343" spans="1:6">
      <c r="A1343">
        <v>13162</v>
      </c>
      <c r="B1343" t="s">
        <v>344</v>
      </c>
      <c r="C1343" t="s">
        <v>264</v>
      </c>
      <c r="D1343" s="137">
        <v>1.2</v>
      </c>
      <c r="E1343" s="137">
        <v>84.2</v>
      </c>
      <c r="F1343">
        <v>18</v>
      </c>
    </row>
    <row r="1344" spans="1:6">
      <c r="A1344">
        <v>13163</v>
      </c>
      <c r="B1344" t="s">
        <v>344</v>
      </c>
      <c r="C1344" t="s">
        <v>264</v>
      </c>
      <c r="D1344" s="137">
        <v>1.2</v>
      </c>
      <c r="E1344" s="137">
        <v>84.2</v>
      </c>
      <c r="F1344">
        <v>18</v>
      </c>
    </row>
    <row r="1345" spans="1:6">
      <c r="A1345">
        <v>13164</v>
      </c>
      <c r="B1345" t="s">
        <v>354</v>
      </c>
      <c r="C1345" t="s">
        <v>263</v>
      </c>
      <c r="D1345" s="137">
        <v>4.9000000000000004</v>
      </c>
      <c r="E1345" s="137">
        <v>86.4</v>
      </c>
      <c r="F1345">
        <v>12</v>
      </c>
    </row>
    <row r="1346" spans="1:6">
      <c r="A1346">
        <v>13165</v>
      </c>
      <c r="B1346" t="s">
        <v>354</v>
      </c>
      <c r="C1346" t="s">
        <v>263</v>
      </c>
      <c r="D1346" s="137">
        <v>4.9000000000000004</v>
      </c>
      <c r="E1346" s="137">
        <v>86.4</v>
      </c>
      <c r="F1346">
        <v>12</v>
      </c>
    </row>
    <row r="1347" spans="1:6">
      <c r="A1347">
        <v>13166</v>
      </c>
      <c r="B1347" t="s">
        <v>354</v>
      </c>
      <c r="C1347" t="s">
        <v>263</v>
      </c>
      <c r="D1347" s="137">
        <v>4.9000000000000004</v>
      </c>
      <c r="E1347" s="137">
        <v>86.4</v>
      </c>
      <c r="F1347">
        <v>12</v>
      </c>
    </row>
    <row r="1348" spans="1:6">
      <c r="A1348">
        <v>13167</v>
      </c>
      <c r="B1348" t="s">
        <v>354</v>
      </c>
      <c r="C1348" t="s">
        <v>263</v>
      </c>
      <c r="D1348" s="137">
        <v>4.9000000000000004</v>
      </c>
      <c r="E1348" s="137">
        <v>86.4</v>
      </c>
      <c r="F1348">
        <v>12</v>
      </c>
    </row>
    <row r="1349" spans="1:6">
      <c r="A1349">
        <v>13201</v>
      </c>
      <c r="B1349" t="s">
        <v>354</v>
      </c>
      <c r="C1349" t="s">
        <v>263</v>
      </c>
      <c r="D1349" s="137">
        <v>4.9000000000000004</v>
      </c>
      <c r="E1349" s="137">
        <v>86.4</v>
      </c>
      <c r="F1349">
        <v>12</v>
      </c>
    </row>
    <row r="1350" spans="1:6">
      <c r="A1350">
        <v>13202</v>
      </c>
      <c r="B1350" t="s">
        <v>354</v>
      </c>
      <c r="C1350" t="s">
        <v>263</v>
      </c>
      <c r="D1350" s="137">
        <v>4.9000000000000004</v>
      </c>
      <c r="E1350" s="137">
        <v>86.4</v>
      </c>
      <c r="F1350">
        <v>12</v>
      </c>
    </row>
    <row r="1351" spans="1:6">
      <c r="A1351">
        <v>13203</v>
      </c>
      <c r="B1351" t="s">
        <v>354</v>
      </c>
      <c r="C1351" t="s">
        <v>263</v>
      </c>
      <c r="D1351" s="137">
        <v>4.9000000000000004</v>
      </c>
      <c r="E1351" s="137">
        <v>86.4</v>
      </c>
      <c r="F1351">
        <v>12</v>
      </c>
    </row>
    <row r="1352" spans="1:6">
      <c r="A1352">
        <v>13204</v>
      </c>
      <c r="B1352" t="s">
        <v>354</v>
      </c>
      <c r="C1352" t="s">
        <v>263</v>
      </c>
      <c r="D1352" s="137">
        <v>4.9000000000000004</v>
      </c>
      <c r="E1352" s="137">
        <v>86.4</v>
      </c>
      <c r="F1352">
        <v>12</v>
      </c>
    </row>
    <row r="1353" spans="1:6">
      <c r="A1353">
        <v>13205</v>
      </c>
      <c r="B1353" t="s">
        <v>354</v>
      </c>
      <c r="C1353" t="s">
        <v>263</v>
      </c>
      <c r="D1353" s="137">
        <v>4.9000000000000004</v>
      </c>
      <c r="E1353" s="137">
        <v>86.4</v>
      </c>
      <c r="F1353">
        <v>12</v>
      </c>
    </row>
    <row r="1354" spans="1:6">
      <c r="A1354">
        <v>13206</v>
      </c>
      <c r="B1354" t="s">
        <v>354</v>
      </c>
      <c r="C1354" t="s">
        <v>263</v>
      </c>
      <c r="D1354" s="137">
        <v>4.9000000000000004</v>
      </c>
      <c r="E1354" s="137">
        <v>86.4</v>
      </c>
      <c r="F1354">
        <v>12</v>
      </c>
    </row>
    <row r="1355" spans="1:6">
      <c r="A1355">
        <v>13207</v>
      </c>
      <c r="B1355" t="s">
        <v>354</v>
      </c>
      <c r="C1355" t="s">
        <v>263</v>
      </c>
      <c r="D1355" s="137">
        <v>4.9000000000000004</v>
      </c>
      <c r="E1355" s="137">
        <v>86.4</v>
      </c>
      <c r="F1355">
        <v>12</v>
      </c>
    </row>
    <row r="1356" spans="1:6">
      <c r="A1356">
        <v>13208</v>
      </c>
      <c r="B1356" t="s">
        <v>354</v>
      </c>
      <c r="C1356" t="s">
        <v>263</v>
      </c>
      <c r="D1356" s="137">
        <v>4.9000000000000004</v>
      </c>
      <c r="E1356" s="137">
        <v>86.4</v>
      </c>
      <c r="F1356">
        <v>12</v>
      </c>
    </row>
    <row r="1357" spans="1:6">
      <c r="A1357">
        <v>13209</v>
      </c>
      <c r="B1357" t="s">
        <v>354</v>
      </c>
      <c r="C1357" t="s">
        <v>263</v>
      </c>
      <c r="D1357" s="137">
        <v>4.9000000000000004</v>
      </c>
      <c r="E1357" s="137">
        <v>86.4</v>
      </c>
      <c r="F1357">
        <v>12</v>
      </c>
    </row>
    <row r="1358" spans="1:6">
      <c r="A1358">
        <v>13210</v>
      </c>
      <c r="B1358" t="s">
        <v>354</v>
      </c>
      <c r="C1358" t="s">
        <v>263</v>
      </c>
      <c r="D1358" s="137">
        <v>4.9000000000000004</v>
      </c>
      <c r="E1358" s="137">
        <v>86.4</v>
      </c>
      <c r="F1358">
        <v>12</v>
      </c>
    </row>
    <row r="1359" spans="1:6">
      <c r="A1359">
        <v>13211</v>
      </c>
      <c r="B1359" t="s">
        <v>354</v>
      </c>
      <c r="C1359" t="s">
        <v>263</v>
      </c>
      <c r="D1359" s="137">
        <v>4.9000000000000004</v>
      </c>
      <c r="E1359" s="137">
        <v>86.4</v>
      </c>
      <c r="F1359">
        <v>12</v>
      </c>
    </row>
    <row r="1360" spans="1:6">
      <c r="A1360">
        <v>13212</v>
      </c>
      <c r="B1360" t="s">
        <v>354</v>
      </c>
      <c r="C1360" t="s">
        <v>263</v>
      </c>
      <c r="D1360" s="137">
        <v>4.9000000000000004</v>
      </c>
      <c r="E1360" s="137">
        <v>86.4</v>
      </c>
      <c r="F1360">
        <v>12</v>
      </c>
    </row>
    <row r="1361" spans="1:6">
      <c r="A1361">
        <v>13214</v>
      </c>
      <c r="B1361" t="s">
        <v>354</v>
      </c>
      <c r="C1361" t="s">
        <v>263</v>
      </c>
      <c r="D1361" s="137">
        <v>4.9000000000000004</v>
      </c>
      <c r="E1361" s="137">
        <v>86.4</v>
      </c>
      <c r="F1361">
        <v>12</v>
      </c>
    </row>
    <row r="1362" spans="1:6">
      <c r="A1362">
        <v>13215</v>
      </c>
      <c r="B1362" t="s">
        <v>354</v>
      </c>
      <c r="C1362" t="s">
        <v>263</v>
      </c>
      <c r="D1362" s="137">
        <v>4.9000000000000004</v>
      </c>
      <c r="E1362" s="137">
        <v>86.4</v>
      </c>
      <c r="F1362">
        <v>12</v>
      </c>
    </row>
    <row r="1363" spans="1:6">
      <c r="A1363">
        <v>13217</v>
      </c>
      <c r="B1363" t="s">
        <v>354</v>
      </c>
      <c r="C1363" t="s">
        <v>263</v>
      </c>
      <c r="D1363" s="137">
        <v>4.9000000000000004</v>
      </c>
      <c r="E1363" s="137">
        <v>86.4</v>
      </c>
      <c r="F1363">
        <v>12</v>
      </c>
    </row>
    <row r="1364" spans="1:6">
      <c r="A1364">
        <v>13218</v>
      </c>
      <c r="B1364" t="s">
        <v>354</v>
      </c>
      <c r="C1364" t="s">
        <v>263</v>
      </c>
      <c r="D1364" s="137">
        <v>4.9000000000000004</v>
      </c>
      <c r="E1364" s="137">
        <v>86.4</v>
      </c>
      <c r="F1364">
        <v>12</v>
      </c>
    </row>
    <row r="1365" spans="1:6">
      <c r="A1365">
        <v>13219</v>
      </c>
      <c r="B1365" t="s">
        <v>354</v>
      </c>
      <c r="C1365" t="s">
        <v>263</v>
      </c>
      <c r="D1365" s="137">
        <v>4.9000000000000004</v>
      </c>
      <c r="E1365" s="137">
        <v>86.4</v>
      </c>
      <c r="F1365">
        <v>12</v>
      </c>
    </row>
    <row r="1366" spans="1:6">
      <c r="A1366">
        <v>13220</v>
      </c>
      <c r="B1366" t="s">
        <v>354</v>
      </c>
      <c r="C1366" t="s">
        <v>263</v>
      </c>
      <c r="D1366" s="137">
        <v>4.9000000000000004</v>
      </c>
      <c r="E1366" s="137">
        <v>86.4</v>
      </c>
      <c r="F1366">
        <v>12</v>
      </c>
    </row>
    <row r="1367" spans="1:6">
      <c r="A1367">
        <v>13221</v>
      </c>
      <c r="B1367" t="s">
        <v>354</v>
      </c>
      <c r="C1367" t="s">
        <v>263</v>
      </c>
      <c r="D1367" s="137">
        <v>4.9000000000000004</v>
      </c>
      <c r="E1367" s="137">
        <v>86.4</v>
      </c>
      <c r="F1367">
        <v>12</v>
      </c>
    </row>
    <row r="1368" spans="1:6">
      <c r="A1368">
        <v>13224</v>
      </c>
      <c r="B1368" t="s">
        <v>354</v>
      </c>
      <c r="C1368" t="s">
        <v>263</v>
      </c>
      <c r="D1368" s="137">
        <v>4.9000000000000004</v>
      </c>
      <c r="E1368" s="137">
        <v>86.4</v>
      </c>
      <c r="F1368">
        <v>12</v>
      </c>
    </row>
    <row r="1369" spans="1:6">
      <c r="A1369">
        <v>13225</v>
      </c>
      <c r="B1369" t="s">
        <v>354</v>
      </c>
      <c r="C1369" t="s">
        <v>263</v>
      </c>
      <c r="D1369" s="137">
        <v>4.9000000000000004</v>
      </c>
      <c r="E1369" s="137">
        <v>86.4</v>
      </c>
      <c r="F1369">
        <v>12</v>
      </c>
    </row>
    <row r="1370" spans="1:6">
      <c r="A1370">
        <v>13235</v>
      </c>
      <c r="B1370" t="s">
        <v>354</v>
      </c>
      <c r="C1370" t="s">
        <v>263</v>
      </c>
      <c r="D1370" s="137">
        <v>4.9000000000000004</v>
      </c>
      <c r="E1370" s="137">
        <v>86.4</v>
      </c>
      <c r="F1370">
        <v>12</v>
      </c>
    </row>
    <row r="1371" spans="1:6">
      <c r="A1371">
        <v>13244</v>
      </c>
      <c r="B1371" t="s">
        <v>354</v>
      </c>
      <c r="C1371" t="s">
        <v>263</v>
      </c>
      <c r="D1371" s="137">
        <v>4.9000000000000004</v>
      </c>
      <c r="E1371" s="137">
        <v>86.4</v>
      </c>
      <c r="F1371">
        <v>12</v>
      </c>
    </row>
    <row r="1372" spans="1:6">
      <c r="A1372">
        <v>13250</v>
      </c>
      <c r="B1372" t="s">
        <v>354</v>
      </c>
      <c r="C1372" t="s">
        <v>263</v>
      </c>
      <c r="D1372" s="137">
        <v>4.9000000000000004</v>
      </c>
      <c r="E1372" s="137">
        <v>86.4</v>
      </c>
      <c r="F1372">
        <v>12</v>
      </c>
    </row>
    <row r="1373" spans="1:6">
      <c r="A1373">
        <v>13251</v>
      </c>
      <c r="B1373" t="s">
        <v>354</v>
      </c>
      <c r="C1373" t="s">
        <v>263</v>
      </c>
      <c r="D1373" s="137">
        <v>4.9000000000000004</v>
      </c>
      <c r="E1373" s="137">
        <v>86.4</v>
      </c>
      <c r="F1373">
        <v>12</v>
      </c>
    </row>
    <row r="1374" spans="1:6">
      <c r="A1374">
        <v>13252</v>
      </c>
      <c r="B1374" t="s">
        <v>354</v>
      </c>
      <c r="C1374" t="s">
        <v>263</v>
      </c>
      <c r="D1374" s="137">
        <v>4.9000000000000004</v>
      </c>
      <c r="E1374" s="137">
        <v>86.4</v>
      </c>
      <c r="F1374">
        <v>12</v>
      </c>
    </row>
    <row r="1375" spans="1:6">
      <c r="A1375">
        <v>13261</v>
      </c>
      <c r="B1375" t="s">
        <v>354</v>
      </c>
      <c r="C1375" t="s">
        <v>263</v>
      </c>
      <c r="D1375" s="137">
        <v>4.9000000000000004</v>
      </c>
      <c r="E1375" s="137">
        <v>86.4</v>
      </c>
      <c r="F1375">
        <v>12</v>
      </c>
    </row>
    <row r="1376" spans="1:6">
      <c r="A1376">
        <v>13290</v>
      </c>
      <c r="B1376" t="s">
        <v>354</v>
      </c>
      <c r="C1376" t="s">
        <v>263</v>
      </c>
      <c r="D1376" s="137">
        <v>4.9000000000000004</v>
      </c>
      <c r="E1376" s="137">
        <v>86.4</v>
      </c>
      <c r="F1376">
        <v>12</v>
      </c>
    </row>
    <row r="1377" spans="1:6">
      <c r="A1377">
        <v>13301</v>
      </c>
      <c r="B1377" t="s">
        <v>356</v>
      </c>
      <c r="C1377" t="s">
        <v>265</v>
      </c>
      <c r="D1377" s="137">
        <v>-5</v>
      </c>
      <c r="E1377" s="137">
        <v>83.1</v>
      </c>
      <c r="F1377">
        <v>24</v>
      </c>
    </row>
    <row r="1378" spans="1:6">
      <c r="A1378">
        <v>13302</v>
      </c>
      <c r="B1378" t="s">
        <v>363</v>
      </c>
      <c r="C1378" t="s">
        <v>249</v>
      </c>
      <c r="D1378" s="137">
        <v>-4.4000000000000004</v>
      </c>
      <c r="E1378" s="137">
        <v>83.6</v>
      </c>
      <c r="F1378">
        <v>18</v>
      </c>
    </row>
    <row r="1379" spans="1:6">
      <c r="A1379">
        <v>13303</v>
      </c>
      <c r="B1379" t="s">
        <v>344</v>
      </c>
      <c r="C1379" t="s">
        <v>264</v>
      </c>
      <c r="D1379" s="137">
        <v>1.2</v>
      </c>
      <c r="E1379" s="137">
        <v>84.2</v>
      </c>
      <c r="F1379">
        <v>18</v>
      </c>
    </row>
    <row r="1380" spans="1:6">
      <c r="A1380">
        <v>13304</v>
      </c>
      <c r="B1380" t="s">
        <v>344</v>
      </c>
      <c r="C1380" t="s">
        <v>264</v>
      </c>
      <c r="D1380" s="137">
        <v>1.2</v>
      </c>
      <c r="E1380" s="137">
        <v>84.2</v>
      </c>
      <c r="F1380">
        <v>18</v>
      </c>
    </row>
    <row r="1381" spans="1:6">
      <c r="A1381">
        <v>13305</v>
      </c>
      <c r="B1381" t="s">
        <v>356</v>
      </c>
      <c r="C1381" t="s">
        <v>265</v>
      </c>
      <c r="D1381" s="137">
        <v>-5</v>
      </c>
      <c r="E1381" s="137">
        <v>83.1</v>
      </c>
      <c r="F1381">
        <v>24</v>
      </c>
    </row>
    <row r="1382" spans="1:6">
      <c r="A1382">
        <v>13308</v>
      </c>
      <c r="B1382" t="s">
        <v>344</v>
      </c>
      <c r="C1382" t="s">
        <v>264</v>
      </c>
      <c r="D1382" s="137">
        <v>1.2</v>
      </c>
      <c r="E1382" s="137">
        <v>84.2</v>
      </c>
      <c r="F1382">
        <v>18</v>
      </c>
    </row>
    <row r="1383" spans="1:6">
      <c r="A1383">
        <v>13309</v>
      </c>
      <c r="B1383" t="s">
        <v>356</v>
      </c>
      <c r="C1383" t="s">
        <v>265</v>
      </c>
      <c r="D1383" s="137">
        <v>-5</v>
      </c>
      <c r="E1383" s="137">
        <v>83.1</v>
      </c>
      <c r="F1383">
        <v>24</v>
      </c>
    </row>
    <row r="1384" spans="1:6">
      <c r="A1384">
        <v>13310</v>
      </c>
      <c r="B1384" t="s">
        <v>344</v>
      </c>
      <c r="C1384" t="s">
        <v>264</v>
      </c>
      <c r="D1384" s="137">
        <v>1.2</v>
      </c>
      <c r="E1384" s="137">
        <v>84.2</v>
      </c>
      <c r="F1384">
        <v>18</v>
      </c>
    </row>
    <row r="1385" spans="1:6">
      <c r="A1385">
        <v>13312</v>
      </c>
      <c r="B1385" t="s">
        <v>356</v>
      </c>
      <c r="C1385" t="s">
        <v>265</v>
      </c>
      <c r="D1385" s="137">
        <v>-5</v>
      </c>
      <c r="E1385" s="137">
        <v>83.1</v>
      </c>
      <c r="F1385">
        <v>24</v>
      </c>
    </row>
    <row r="1386" spans="1:6">
      <c r="A1386">
        <v>13313</v>
      </c>
      <c r="B1386" t="s">
        <v>344</v>
      </c>
      <c r="C1386" t="s">
        <v>264</v>
      </c>
      <c r="D1386" s="137">
        <v>1.2</v>
      </c>
      <c r="E1386" s="137">
        <v>84.2</v>
      </c>
      <c r="F1386">
        <v>18</v>
      </c>
    </row>
    <row r="1387" spans="1:6">
      <c r="A1387">
        <v>13314</v>
      </c>
      <c r="B1387" t="s">
        <v>344</v>
      </c>
      <c r="C1387" t="s">
        <v>264</v>
      </c>
      <c r="D1387" s="137">
        <v>1.2</v>
      </c>
      <c r="E1387" s="137">
        <v>84.2</v>
      </c>
      <c r="F1387">
        <v>18</v>
      </c>
    </row>
    <row r="1388" spans="1:6">
      <c r="A1388">
        <v>13315</v>
      </c>
      <c r="B1388" t="s">
        <v>344</v>
      </c>
      <c r="C1388" t="s">
        <v>264</v>
      </c>
      <c r="D1388" s="137">
        <v>1.2</v>
      </c>
      <c r="E1388" s="137">
        <v>84.2</v>
      </c>
      <c r="F1388">
        <v>18</v>
      </c>
    </row>
    <row r="1389" spans="1:6">
      <c r="A1389">
        <v>13316</v>
      </c>
      <c r="B1389" t="s">
        <v>344</v>
      </c>
      <c r="C1389" t="s">
        <v>264</v>
      </c>
      <c r="D1389" s="137">
        <v>1.2</v>
      </c>
      <c r="E1389" s="137">
        <v>84.2</v>
      </c>
      <c r="F1389">
        <v>18</v>
      </c>
    </row>
    <row r="1390" spans="1:6">
      <c r="A1390">
        <v>13317</v>
      </c>
      <c r="B1390" t="s">
        <v>344</v>
      </c>
      <c r="C1390" t="s">
        <v>264</v>
      </c>
      <c r="D1390" s="137">
        <v>1.2</v>
      </c>
      <c r="E1390" s="137">
        <v>84.2</v>
      </c>
      <c r="F1390">
        <v>18</v>
      </c>
    </row>
    <row r="1391" spans="1:6">
      <c r="A1391">
        <v>13318</v>
      </c>
      <c r="B1391" t="s">
        <v>344</v>
      </c>
      <c r="C1391" t="s">
        <v>264</v>
      </c>
      <c r="D1391" s="137">
        <v>1.2</v>
      </c>
      <c r="E1391" s="137">
        <v>84.2</v>
      </c>
      <c r="F1391">
        <v>18</v>
      </c>
    </row>
    <row r="1392" spans="1:6">
      <c r="A1392">
        <v>13319</v>
      </c>
      <c r="B1392" t="s">
        <v>344</v>
      </c>
      <c r="C1392" t="s">
        <v>264</v>
      </c>
      <c r="D1392" s="137">
        <v>1.2</v>
      </c>
      <c r="E1392" s="137">
        <v>84.2</v>
      </c>
      <c r="F1392">
        <v>18</v>
      </c>
    </row>
    <row r="1393" spans="1:6">
      <c r="A1393">
        <v>13320</v>
      </c>
      <c r="B1393" t="s">
        <v>312</v>
      </c>
      <c r="C1393" t="s">
        <v>250</v>
      </c>
      <c r="D1393" s="137">
        <v>-1.8</v>
      </c>
      <c r="E1393" s="137">
        <v>84.7</v>
      </c>
      <c r="F1393">
        <v>12</v>
      </c>
    </row>
    <row r="1394" spans="1:6">
      <c r="A1394">
        <v>13321</v>
      </c>
      <c r="B1394" t="s">
        <v>344</v>
      </c>
      <c r="C1394" t="s">
        <v>264</v>
      </c>
      <c r="D1394" s="137">
        <v>1.2</v>
      </c>
      <c r="E1394" s="137">
        <v>84.2</v>
      </c>
      <c r="F1394">
        <v>18</v>
      </c>
    </row>
    <row r="1395" spans="1:6">
      <c r="A1395">
        <v>13322</v>
      </c>
      <c r="B1395" t="s">
        <v>344</v>
      </c>
      <c r="C1395" t="s">
        <v>264</v>
      </c>
      <c r="D1395" s="137">
        <v>1.2</v>
      </c>
      <c r="E1395" s="137">
        <v>84.2</v>
      </c>
      <c r="F1395">
        <v>18</v>
      </c>
    </row>
    <row r="1396" spans="1:6">
      <c r="A1396">
        <v>13323</v>
      </c>
      <c r="B1396" t="s">
        <v>344</v>
      </c>
      <c r="C1396" t="s">
        <v>264</v>
      </c>
      <c r="D1396" s="137">
        <v>1.2</v>
      </c>
      <c r="E1396" s="137">
        <v>84.2</v>
      </c>
      <c r="F1396">
        <v>18</v>
      </c>
    </row>
    <row r="1397" spans="1:6">
      <c r="A1397">
        <v>13324</v>
      </c>
      <c r="B1397" t="s">
        <v>285</v>
      </c>
      <c r="C1397" t="s">
        <v>262</v>
      </c>
      <c r="D1397" s="137">
        <v>-11.5</v>
      </c>
      <c r="E1397" s="137">
        <v>81</v>
      </c>
      <c r="F1397">
        <v>24</v>
      </c>
    </row>
    <row r="1398" spans="1:6">
      <c r="A1398">
        <v>13325</v>
      </c>
      <c r="B1398" t="s">
        <v>356</v>
      </c>
      <c r="C1398" t="s">
        <v>265</v>
      </c>
      <c r="D1398" s="137">
        <v>-5</v>
      </c>
      <c r="E1398" s="137">
        <v>83.1</v>
      </c>
      <c r="F1398">
        <v>24</v>
      </c>
    </row>
    <row r="1399" spans="1:6">
      <c r="A1399">
        <v>13326</v>
      </c>
      <c r="B1399" t="s">
        <v>344</v>
      </c>
      <c r="C1399" t="s">
        <v>264</v>
      </c>
      <c r="D1399" s="137">
        <v>1.2</v>
      </c>
      <c r="E1399" s="137">
        <v>84.2</v>
      </c>
      <c r="F1399">
        <v>18</v>
      </c>
    </row>
    <row r="1400" spans="1:6">
      <c r="A1400">
        <v>13327</v>
      </c>
      <c r="B1400" t="s">
        <v>356</v>
      </c>
      <c r="C1400" t="s">
        <v>265</v>
      </c>
      <c r="D1400" s="137">
        <v>-5</v>
      </c>
      <c r="E1400" s="137">
        <v>83.1</v>
      </c>
      <c r="F1400">
        <v>24</v>
      </c>
    </row>
    <row r="1401" spans="1:6">
      <c r="A1401">
        <v>13328</v>
      </c>
      <c r="B1401" t="s">
        <v>344</v>
      </c>
      <c r="C1401" t="s">
        <v>264</v>
      </c>
      <c r="D1401" s="137">
        <v>1.2</v>
      </c>
      <c r="E1401" s="137">
        <v>84.2</v>
      </c>
      <c r="F1401">
        <v>18</v>
      </c>
    </row>
    <row r="1402" spans="1:6">
      <c r="A1402">
        <v>13329</v>
      </c>
      <c r="B1402" t="s">
        <v>312</v>
      </c>
      <c r="C1402" t="s">
        <v>250</v>
      </c>
      <c r="D1402" s="137">
        <v>-1.8</v>
      </c>
      <c r="E1402" s="137">
        <v>84.7</v>
      </c>
      <c r="F1402">
        <v>12</v>
      </c>
    </row>
    <row r="1403" spans="1:6">
      <c r="A1403">
        <v>13331</v>
      </c>
      <c r="B1403" t="s">
        <v>285</v>
      </c>
      <c r="C1403" t="s">
        <v>262</v>
      </c>
      <c r="D1403" s="137">
        <v>-11.5</v>
      </c>
      <c r="E1403" s="137">
        <v>81</v>
      </c>
      <c r="F1403">
        <v>24</v>
      </c>
    </row>
    <row r="1404" spans="1:6">
      <c r="A1404">
        <v>13332</v>
      </c>
      <c r="B1404" t="s">
        <v>344</v>
      </c>
      <c r="C1404" t="s">
        <v>264</v>
      </c>
      <c r="D1404" s="137">
        <v>1.2</v>
      </c>
      <c r="E1404" s="137">
        <v>84.2</v>
      </c>
      <c r="F1404">
        <v>18</v>
      </c>
    </row>
    <row r="1405" spans="1:6">
      <c r="A1405">
        <v>13333</v>
      </c>
      <c r="B1405" t="s">
        <v>312</v>
      </c>
      <c r="C1405" t="s">
        <v>250</v>
      </c>
      <c r="D1405" s="137">
        <v>-1.8</v>
      </c>
      <c r="E1405" s="137">
        <v>84.7</v>
      </c>
      <c r="F1405">
        <v>12</v>
      </c>
    </row>
    <row r="1406" spans="1:6">
      <c r="A1406">
        <v>13334</v>
      </c>
      <c r="B1406" t="s">
        <v>344</v>
      </c>
      <c r="C1406" t="s">
        <v>264</v>
      </c>
      <c r="D1406" s="137">
        <v>1.2</v>
      </c>
      <c r="E1406" s="137">
        <v>84.2</v>
      </c>
      <c r="F1406">
        <v>18</v>
      </c>
    </row>
    <row r="1407" spans="1:6">
      <c r="A1407">
        <v>13335</v>
      </c>
      <c r="B1407" t="s">
        <v>344</v>
      </c>
      <c r="C1407" t="s">
        <v>264</v>
      </c>
      <c r="D1407" s="137">
        <v>1.2</v>
      </c>
      <c r="E1407" s="137">
        <v>84.2</v>
      </c>
      <c r="F1407">
        <v>18</v>
      </c>
    </row>
    <row r="1408" spans="1:6">
      <c r="A1408">
        <v>13337</v>
      </c>
      <c r="B1408" t="s">
        <v>344</v>
      </c>
      <c r="C1408" t="s">
        <v>264</v>
      </c>
      <c r="D1408" s="137">
        <v>1.2</v>
      </c>
      <c r="E1408" s="137">
        <v>84.2</v>
      </c>
      <c r="F1408">
        <v>18</v>
      </c>
    </row>
    <row r="1409" spans="1:6">
      <c r="A1409">
        <v>13338</v>
      </c>
      <c r="B1409" t="s">
        <v>356</v>
      </c>
      <c r="C1409" t="s">
        <v>265</v>
      </c>
      <c r="D1409" s="137">
        <v>-5</v>
      </c>
      <c r="E1409" s="137">
        <v>83.1</v>
      </c>
      <c r="F1409">
        <v>24</v>
      </c>
    </row>
    <row r="1410" spans="1:6">
      <c r="A1410">
        <v>13339</v>
      </c>
      <c r="B1410" t="s">
        <v>344</v>
      </c>
      <c r="C1410" t="s">
        <v>264</v>
      </c>
      <c r="D1410" s="137">
        <v>1.2</v>
      </c>
      <c r="E1410" s="137">
        <v>84.2</v>
      </c>
      <c r="F1410">
        <v>18</v>
      </c>
    </row>
    <row r="1411" spans="1:6">
      <c r="A1411">
        <v>13340</v>
      </c>
      <c r="B1411" t="s">
        <v>344</v>
      </c>
      <c r="C1411" t="s">
        <v>264</v>
      </c>
      <c r="D1411" s="137">
        <v>1.2</v>
      </c>
      <c r="E1411" s="137">
        <v>84.2</v>
      </c>
      <c r="F1411">
        <v>18</v>
      </c>
    </row>
    <row r="1412" spans="1:6">
      <c r="A1412">
        <v>13341</v>
      </c>
      <c r="B1412" t="s">
        <v>344</v>
      </c>
      <c r="C1412" t="s">
        <v>264</v>
      </c>
      <c r="D1412" s="137">
        <v>1.2</v>
      </c>
      <c r="E1412" s="137">
        <v>84.2</v>
      </c>
      <c r="F1412">
        <v>18</v>
      </c>
    </row>
    <row r="1413" spans="1:6">
      <c r="A1413">
        <v>13342</v>
      </c>
      <c r="B1413" t="s">
        <v>344</v>
      </c>
      <c r="C1413" t="s">
        <v>264</v>
      </c>
      <c r="D1413" s="137">
        <v>1.2</v>
      </c>
      <c r="E1413" s="137">
        <v>84.2</v>
      </c>
      <c r="F1413">
        <v>18</v>
      </c>
    </row>
    <row r="1414" spans="1:6">
      <c r="A1414">
        <v>13343</v>
      </c>
      <c r="B1414" t="s">
        <v>356</v>
      </c>
      <c r="C1414" t="s">
        <v>265</v>
      </c>
      <c r="D1414" s="137">
        <v>-5</v>
      </c>
      <c r="E1414" s="137">
        <v>83.1</v>
      </c>
      <c r="F1414">
        <v>24</v>
      </c>
    </row>
    <row r="1415" spans="1:6">
      <c r="A1415">
        <v>13345</v>
      </c>
      <c r="B1415" t="s">
        <v>356</v>
      </c>
      <c r="C1415" t="s">
        <v>265</v>
      </c>
      <c r="D1415" s="137">
        <v>-5</v>
      </c>
      <c r="E1415" s="137">
        <v>83.1</v>
      </c>
      <c r="F1415">
        <v>24</v>
      </c>
    </row>
    <row r="1416" spans="1:6">
      <c r="A1416">
        <v>13346</v>
      </c>
      <c r="B1416" t="s">
        <v>344</v>
      </c>
      <c r="C1416" t="s">
        <v>264</v>
      </c>
      <c r="D1416" s="137">
        <v>1.2</v>
      </c>
      <c r="E1416" s="137">
        <v>84.2</v>
      </c>
      <c r="F1416">
        <v>18</v>
      </c>
    </row>
    <row r="1417" spans="1:6">
      <c r="A1417">
        <v>13348</v>
      </c>
      <c r="B1417" t="s">
        <v>344</v>
      </c>
      <c r="C1417" t="s">
        <v>264</v>
      </c>
      <c r="D1417" s="137">
        <v>1.2</v>
      </c>
      <c r="E1417" s="137">
        <v>84.2</v>
      </c>
      <c r="F1417">
        <v>18</v>
      </c>
    </row>
    <row r="1418" spans="1:6">
      <c r="A1418">
        <v>13350</v>
      </c>
      <c r="B1418" t="s">
        <v>344</v>
      </c>
      <c r="C1418" t="s">
        <v>264</v>
      </c>
      <c r="D1418" s="137">
        <v>1.2</v>
      </c>
      <c r="E1418" s="137">
        <v>84.2</v>
      </c>
      <c r="F1418">
        <v>18</v>
      </c>
    </row>
    <row r="1419" spans="1:6">
      <c r="A1419">
        <v>13352</v>
      </c>
      <c r="B1419" t="s">
        <v>344</v>
      </c>
      <c r="C1419" t="s">
        <v>264</v>
      </c>
      <c r="D1419" s="137">
        <v>1.2</v>
      </c>
      <c r="E1419" s="137">
        <v>84.2</v>
      </c>
      <c r="F1419">
        <v>18</v>
      </c>
    </row>
    <row r="1420" spans="1:6">
      <c r="A1420">
        <v>13353</v>
      </c>
      <c r="B1420" t="s">
        <v>285</v>
      </c>
      <c r="C1420" t="s">
        <v>262</v>
      </c>
      <c r="D1420" s="137">
        <v>-11.5</v>
      </c>
      <c r="E1420" s="137">
        <v>81</v>
      </c>
      <c r="F1420">
        <v>24</v>
      </c>
    </row>
    <row r="1421" spans="1:6">
      <c r="A1421">
        <v>13354</v>
      </c>
      <c r="B1421" t="s">
        <v>344</v>
      </c>
      <c r="C1421" t="s">
        <v>264</v>
      </c>
      <c r="D1421" s="137">
        <v>1.2</v>
      </c>
      <c r="E1421" s="137">
        <v>84.2</v>
      </c>
      <c r="F1421">
        <v>18</v>
      </c>
    </row>
    <row r="1422" spans="1:6">
      <c r="A1422">
        <v>13355</v>
      </c>
      <c r="B1422" t="s">
        <v>344</v>
      </c>
      <c r="C1422" t="s">
        <v>264</v>
      </c>
      <c r="D1422" s="137">
        <v>1.2</v>
      </c>
      <c r="E1422" s="137">
        <v>84.2</v>
      </c>
      <c r="F1422">
        <v>18</v>
      </c>
    </row>
    <row r="1423" spans="1:6">
      <c r="A1423">
        <v>13357</v>
      </c>
      <c r="B1423" t="s">
        <v>344</v>
      </c>
      <c r="C1423" t="s">
        <v>264</v>
      </c>
      <c r="D1423" s="137">
        <v>1.2</v>
      </c>
      <c r="E1423" s="137">
        <v>84.2</v>
      </c>
      <c r="F1423">
        <v>18</v>
      </c>
    </row>
    <row r="1424" spans="1:6">
      <c r="A1424">
        <v>13360</v>
      </c>
      <c r="B1424" t="s">
        <v>285</v>
      </c>
      <c r="C1424" t="s">
        <v>262</v>
      </c>
      <c r="D1424" s="137">
        <v>-11.5</v>
      </c>
      <c r="E1424" s="137">
        <v>81</v>
      </c>
      <c r="F1424">
        <v>24</v>
      </c>
    </row>
    <row r="1425" spans="1:6">
      <c r="A1425">
        <v>13361</v>
      </c>
      <c r="B1425" t="s">
        <v>312</v>
      </c>
      <c r="C1425" t="s">
        <v>250</v>
      </c>
      <c r="D1425" s="137">
        <v>-1.8</v>
      </c>
      <c r="E1425" s="137">
        <v>84.7</v>
      </c>
      <c r="F1425">
        <v>12</v>
      </c>
    </row>
    <row r="1426" spans="1:6">
      <c r="A1426">
        <v>13362</v>
      </c>
      <c r="B1426" t="s">
        <v>344</v>
      </c>
      <c r="C1426" t="s">
        <v>264</v>
      </c>
      <c r="D1426" s="137">
        <v>1.2</v>
      </c>
      <c r="E1426" s="137">
        <v>84.2</v>
      </c>
      <c r="F1426">
        <v>18</v>
      </c>
    </row>
    <row r="1427" spans="1:6">
      <c r="A1427">
        <v>13363</v>
      </c>
      <c r="B1427" t="s">
        <v>344</v>
      </c>
      <c r="C1427" t="s">
        <v>264</v>
      </c>
      <c r="D1427" s="137">
        <v>1.2</v>
      </c>
      <c r="E1427" s="137">
        <v>84.2</v>
      </c>
      <c r="F1427">
        <v>18</v>
      </c>
    </row>
    <row r="1428" spans="1:6">
      <c r="A1428">
        <v>13364</v>
      </c>
      <c r="B1428" t="s">
        <v>344</v>
      </c>
      <c r="C1428" t="s">
        <v>264</v>
      </c>
      <c r="D1428" s="137">
        <v>1.2</v>
      </c>
      <c r="E1428" s="137">
        <v>84.2</v>
      </c>
      <c r="F1428">
        <v>18</v>
      </c>
    </row>
    <row r="1429" spans="1:6">
      <c r="A1429">
        <v>13365</v>
      </c>
      <c r="B1429" t="s">
        <v>344</v>
      </c>
      <c r="C1429" t="s">
        <v>264</v>
      </c>
      <c r="D1429" s="137">
        <v>1.2</v>
      </c>
      <c r="E1429" s="137">
        <v>84.2</v>
      </c>
      <c r="F1429">
        <v>18</v>
      </c>
    </row>
    <row r="1430" spans="1:6">
      <c r="A1430">
        <v>13367</v>
      </c>
      <c r="B1430" t="s">
        <v>356</v>
      </c>
      <c r="C1430" t="s">
        <v>265</v>
      </c>
      <c r="D1430" s="137">
        <v>-5</v>
      </c>
      <c r="E1430" s="137">
        <v>83.1</v>
      </c>
      <c r="F1430">
        <v>24</v>
      </c>
    </row>
    <row r="1431" spans="1:6">
      <c r="A1431">
        <v>13368</v>
      </c>
      <c r="B1431" t="s">
        <v>356</v>
      </c>
      <c r="C1431" t="s">
        <v>265</v>
      </c>
      <c r="D1431" s="137">
        <v>-5</v>
      </c>
      <c r="E1431" s="137">
        <v>83.1</v>
      </c>
      <c r="F1431">
        <v>24</v>
      </c>
    </row>
    <row r="1432" spans="1:6">
      <c r="A1432">
        <v>13401</v>
      </c>
      <c r="B1432" t="s">
        <v>344</v>
      </c>
      <c r="C1432" t="s">
        <v>264</v>
      </c>
      <c r="D1432" s="137">
        <v>1.2</v>
      </c>
      <c r="E1432" s="137">
        <v>84.2</v>
      </c>
      <c r="F1432">
        <v>18</v>
      </c>
    </row>
    <row r="1433" spans="1:6">
      <c r="A1433">
        <v>13402</v>
      </c>
      <c r="B1433" t="s">
        <v>344</v>
      </c>
      <c r="C1433" t="s">
        <v>264</v>
      </c>
      <c r="D1433" s="137">
        <v>1.2</v>
      </c>
      <c r="E1433" s="137">
        <v>84.2</v>
      </c>
      <c r="F1433">
        <v>18</v>
      </c>
    </row>
    <row r="1434" spans="1:6">
      <c r="A1434">
        <v>13403</v>
      </c>
      <c r="B1434" t="s">
        <v>344</v>
      </c>
      <c r="C1434" t="s">
        <v>264</v>
      </c>
      <c r="D1434" s="137">
        <v>1.2</v>
      </c>
      <c r="E1434" s="137">
        <v>84.2</v>
      </c>
      <c r="F1434">
        <v>18</v>
      </c>
    </row>
    <row r="1435" spans="1:6">
      <c r="A1435">
        <v>13404</v>
      </c>
      <c r="B1435" t="s">
        <v>356</v>
      </c>
      <c r="C1435" t="s">
        <v>265</v>
      </c>
      <c r="D1435" s="137">
        <v>-5</v>
      </c>
      <c r="E1435" s="137">
        <v>83.1</v>
      </c>
      <c r="F1435">
        <v>24</v>
      </c>
    </row>
    <row r="1436" spans="1:6">
      <c r="A1436">
        <v>13406</v>
      </c>
      <c r="B1436" t="s">
        <v>344</v>
      </c>
      <c r="C1436" t="s">
        <v>264</v>
      </c>
      <c r="D1436" s="137">
        <v>1.2</v>
      </c>
      <c r="E1436" s="137">
        <v>84.2</v>
      </c>
      <c r="F1436">
        <v>18</v>
      </c>
    </row>
    <row r="1437" spans="1:6">
      <c r="A1437">
        <v>13407</v>
      </c>
      <c r="B1437" t="s">
        <v>344</v>
      </c>
      <c r="C1437" t="s">
        <v>264</v>
      </c>
      <c r="D1437" s="137">
        <v>1.2</v>
      </c>
      <c r="E1437" s="137">
        <v>84.2</v>
      </c>
      <c r="F1437">
        <v>18</v>
      </c>
    </row>
    <row r="1438" spans="1:6">
      <c r="A1438">
        <v>13408</v>
      </c>
      <c r="B1438" t="s">
        <v>344</v>
      </c>
      <c r="C1438" t="s">
        <v>264</v>
      </c>
      <c r="D1438" s="137">
        <v>1.2</v>
      </c>
      <c r="E1438" s="137">
        <v>84.2</v>
      </c>
      <c r="F1438">
        <v>18</v>
      </c>
    </row>
    <row r="1439" spans="1:6">
      <c r="A1439">
        <v>13409</v>
      </c>
      <c r="B1439" t="s">
        <v>344</v>
      </c>
      <c r="C1439" t="s">
        <v>264</v>
      </c>
      <c r="D1439" s="137">
        <v>1.2</v>
      </c>
      <c r="E1439" s="137">
        <v>84.2</v>
      </c>
      <c r="F1439">
        <v>18</v>
      </c>
    </row>
    <row r="1440" spans="1:6">
      <c r="A1440">
        <v>13410</v>
      </c>
      <c r="B1440" t="s">
        <v>344</v>
      </c>
      <c r="C1440" t="s">
        <v>264</v>
      </c>
      <c r="D1440" s="137">
        <v>1.2</v>
      </c>
      <c r="E1440" s="137">
        <v>84.2</v>
      </c>
      <c r="F1440">
        <v>18</v>
      </c>
    </row>
    <row r="1441" spans="1:6">
      <c r="A1441">
        <v>13411</v>
      </c>
      <c r="B1441" t="s">
        <v>344</v>
      </c>
      <c r="C1441" t="s">
        <v>264</v>
      </c>
      <c r="D1441" s="137">
        <v>1.2</v>
      </c>
      <c r="E1441" s="137">
        <v>84.2</v>
      </c>
      <c r="F1441">
        <v>18</v>
      </c>
    </row>
    <row r="1442" spans="1:6">
      <c r="A1442">
        <v>13413</v>
      </c>
      <c r="B1442" t="s">
        <v>344</v>
      </c>
      <c r="C1442" t="s">
        <v>264</v>
      </c>
      <c r="D1442" s="137">
        <v>1.2</v>
      </c>
      <c r="E1442" s="137">
        <v>84.2</v>
      </c>
      <c r="F1442">
        <v>18</v>
      </c>
    </row>
    <row r="1443" spans="1:6">
      <c r="A1443">
        <v>13415</v>
      </c>
      <c r="B1443" t="s">
        <v>344</v>
      </c>
      <c r="C1443" t="s">
        <v>264</v>
      </c>
      <c r="D1443" s="137">
        <v>1.2</v>
      </c>
      <c r="E1443" s="137">
        <v>84.2</v>
      </c>
      <c r="F1443">
        <v>18</v>
      </c>
    </row>
    <row r="1444" spans="1:6">
      <c r="A1444">
        <v>13416</v>
      </c>
      <c r="B1444" t="s">
        <v>344</v>
      </c>
      <c r="C1444" t="s">
        <v>264</v>
      </c>
      <c r="D1444" s="137">
        <v>1.2</v>
      </c>
      <c r="E1444" s="137">
        <v>84.2</v>
      </c>
      <c r="F1444">
        <v>18</v>
      </c>
    </row>
    <row r="1445" spans="1:6">
      <c r="A1445">
        <v>13417</v>
      </c>
      <c r="B1445" t="s">
        <v>344</v>
      </c>
      <c r="C1445" t="s">
        <v>264</v>
      </c>
      <c r="D1445" s="137">
        <v>1.2</v>
      </c>
      <c r="E1445" s="137">
        <v>84.2</v>
      </c>
      <c r="F1445">
        <v>18</v>
      </c>
    </row>
    <row r="1446" spans="1:6">
      <c r="A1446">
        <v>13418</v>
      </c>
      <c r="B1446" t="s">
        <v>344</v>
      </c>
      <c r="C1446" t="s">
        <v>264</v>
      </c>
      <c r="D1446" s="137">
        <v>1.2</v>
      </c>
      <c r="E1446" s="137">
        <v>84.2</v>
      </c>
      <c r="F1446">
        <v>18</v>
      </c>
    </row>
    <row r="1447" spans="1:6">
      <c r="A1447">
        <v>13420</v>
      </c>
      <c r="B1447" t="s">
        <v>285</v>
      </c>
      <c r="C1447" t="s">
        <v>262</v>
      </c>
      <c r="D1447" s="137">
        <v>-11.5</v>
      </c>
      <c r="E1447" s="137">
        <v>81</v>
      </c>
      <c r="F1447">
        <v>24</v>
      </c>
    </row>
    <row r="1448" spans="1:6">
      <c r="A1448">
        <v>13421</v>
      </c>
      <c r="B1448" t="s">
        <v>344</v>
      </c>
      <c r="C1448" t="s">
        <v>264</v>
      </c>
      <c r="D1448" s="137">
        <v>1.2</v>
      </c>
      <c r="E1448" s="137">
        <v>84.2</v>
      </c>
      <c r="F1448">
        <v>18</v>
      </c>
    </row>
    <row r="1449" spans="1:6">
      <c r="A1449">
        <v>13424</v>
      </c>
      <c r="B1449" t="s">
        <v>344</v>
      </c>
      <c r="C1449" t="s">
        <v>264</v>
      </c>
      <c r="D1449" s="137">
        <v>1.2</v>
      </c>
      <c r="E1449" s="137">
        <v>84.2</v>
      </c>
      <c r="F1449">
        <v>18</v>
      </c>
    </row>
    <row r="1450" spans="1:6">
      <c r="A1450">
        <v>13425</v>
      </c>
      <c r="B1450" t="s">
        <v>344</v>
      </c>
      <c r="C1450" t="s">
        <v>264</v>
      </c>
      <c r="D1450" s="137">
        <v>1.2</v>
      </c>
      <c r="E1450" s="137">
        <v>84.2</v>
      </c>
      <c r="F1450">
        <v>18</v>
      </c>
    </row>
    <row r="1451" spans="1:6">
      <c r="A1451">
        <v>13426</v>
      </c>
      <c r="B1451" t="s">
        <v>363</v>
      </c>
      <c r="C1451" t="s">
        <v>249</v>
      </c>
      <c r="D1451" s="137">
        <v>-4.4000000000000004</v>
      </c>
      <c r="E1451" s="137">
        <v>83.6</v>
      </c>
      <c r="F1451">
        <v>18</v>
      </c>
    </row>
    <row r="1452" spans="1:6">
      <c r="A1452">
        <v>13428</v>
      </c>
      <c r="B1452" t="s">
        <v>344</v>
      </c>
      <c r="C1452" t="s">
        <v>264</v>
      </c>
      <c r="D1452" s="137">
        <v>1.2</v>
      </c>
      <c r="E1452" s="137">
        <v>84.2</v>
      </c>
      <c r="F1452">
        <v>18</v>
      </c>
    </row>
    <row r="1453" spans="1:6">
      <c r="A1453">
        <v>13431</v>
      </c>
      <c r="B1453" t="s">
        <v>344</v>
      </c>
      <c r="C1453" t="s">
        <v>264</v>
      </c>
      <c r="D1453" s="137">
        <v>1.2</v>
      </c>
      <c r="E1453" s="137">
        <v>84.2</v>
      </c>
      <c r="F1453">
        <v>18</v>
      </c>
    </row>
    <row r="1454" spans="1:6">
      <c r="A1454">
        <v>13433</v>
      </c>
      <c r="B1454" t="s">
        <v>356</v>
      </c>
      <c r="C1454" t="s">
        <v>265</v>
      </c>
      <c r="D1454" s="137">
        <v>-5</v>
      </c>
      <c r="E1454" s="137">
        <v>83.1</v>
      </c>
      <c r="F1454">
        <v>24</v>
      </c>
    </row>
    <row r="1455" spans="1:6">
      <c r="A1455">
        <v>13435</v>
      </c>
      <c r="B1455" t="s">
        <v>344</v>
      </c>
      <c r="C1455" t="s">
        <v>264</v>
      </c>
      <c r="D1455" s="137">
        <v>1.2</v>
      </c>
      <c r="E1455" s="137">
        <v>84.2</v>
      </c>
      <c r="F1455">
        <v>18</v>
      </c>
    </row>
    <row r="1456" spans="1:6">
      <c r="A1456">
        <v>13436</v>
      </c>
      <c r="B1456" t="s">
        <v>285</v>
      </c>
      <c r="C1456" t="s">
        <v>262</v>
      </c>
      <c r="D1456" s="137">
        <v>-11.5</v>
      </c>
      <c r="E1456" s="137">
        <v>81</v>
      </c>
      <c r="F1456">
        <v>24</v>
      </c>
    </row>
    <row r="1457" spans="1:6">
      <c r="A1457">
        <v>13437</v>
      </c>
      <c r="B1457" t="s">
        <v>356</v>
      </c>
      <c r="C1457" t="s">
        <v>265</v>
      </c>
      <c r="D1457" s="137">
        <v>-5</v>
      </c>
      <c r="E1457" s="137">
        <v>83.1</v>
      </c>
      <c r="F1457">
        <v>24</v>
      </c>
    </row>
    <row r="1458" spans="1:6">
      <c r="A1458">
        <v>13438</v>
      </c>
      <c r="B1458" t="s">
        <v>344</v>
      </c>
      <c r="C1458" t="s">
        <v>264</v>
      </c>
      <c r="D1458" s="137">
        <v>1.2</v>
      </c>
      <c r="E1458" s="137">
        <v>84.2</v>
      </c>
      <c r="F1458">
        <v>18</v>
      </c>
    </row>
    <row r="1459" spans="1:6">
      <c r="A1459">
        <v>13439</v>
      </c>
      <c r="B1459" t="s">
        <v>344</v>
      </c>
      <c r="C1459" t="s">
        <v>264</v>
      </c>
      <c r="D1459" s="137">
        <v>1.2</v>
      </c>
      <c r="E1459" s="137">
        <v>84.2</v>
      </c>
      <c r="F1459">
        <v>18</v>
      </c>
    </row>
    <row r="1460" spans="1:6">
      <c r="A1460">
        <v>13440</v>
      </c>
      <c r="B1460" t="s">
        <v>344</v>
      </c>
      <c r="C1460" t="s">
        <v>264</v>
      </c>
      <c r="D1460" s="137">
        <v>1.2</v>
      </c>
      <c r="E1460" s="137">
        <v>84.2</v>
      </c>
      <c r="F1460">
        <v>18</v>
      </c>
    </row>
    <row r="1461" spans="1:6">
      <c r="A1461">
        <v>13441</v>
      </c>
      <c r="B1461" t="s">
        <v>344</v>
      </c>
      <c r="C1461" t="s">
        <v>264</v>
      </c>
      <c r="D1461" s="137">
        <v>1.2</v>
      </c>
      <c r="E1461" s="137">
        <v>84.2</v>
      </c>
      <c r="F1461">
        <v>18</v>
      </c>
    </row>
    <row r="1462" spans="1:6">
      <c r="A1462">
        <v>13442</v>
      </c>
      <c r="B1462" t="s">
        <v>344</v>
      </c>
      <c r="C1462" t="s">
        <v>264</v>
      </c>
      <c r="D1462" s="137">
        <v>1.2</v>
      </c>
      <c r="E1462" s="137">
        <v>84.2</v>
      </c>
      <c r="F1462">
        <v>18</v>
      </c>
    </row>
    <row r="1463" spans="1:6">
      <c r="A1463">
        <v>13449</v>
      </c>
      <c r="B1463" t="s">
        <v>344</v>
      </c>
      <c r="C1463" t="s">
        <v>264</v>
      </c>
      <c r="D1463" s="137">
        <v>1.2</v>
      </c>
      <c r="E1463" s="137">
        <v>84.2</v>
      </c>
      <c r="F1463">
        <v>18</v>
      </c>
    </row>
    <row r="1464" spans="1:6">
      <c r="A1464">
        <v>13450</v>
      </c>
      <c r="B1464" t="s">
        <v>344</v>
      </c>
      <c r="C1464" t="s">
        <v>264</v>
      </c>
      <c r="D1464" s="137">
        <v>1.2</v>
      </c>
      <c r="E1464" s="137">
        <v>84.2</v>
      </c>
      <c r="F1464">
        <v>18</v>
      </c>
    </row>
    <row r="1465" spans="1:6">
      <c r="A1465">
        <v>13452</v>
      </c>
      <c r="B1465" t="s">
        <v>312</v>
      </c>
      <c r="C1465" t="s">
        <v>250</v>
      </c>
      <c r="D1465" s="137">
        <v>-1.8</v>
      </c>
      <c r="E1465" s="137">
        <v>84.7</v>
      </c>
      <c r="F1465">
        <v>12</v>
      </c>
    </row>
    <row r="1466" spans="1:6">
      <c r="A1466">
        <v>13454</v>
      </c>
      <c r="B1466" t="s">
        <v>356</v>
      </c>
      <c r="C1466" t="s">
        <v>265</v>
      </c>
      <c r="D1466" s="137">
        <v>-5</v>
      </c>
      <c r="E1466" s="137">
        <v>83.1</v>
      </c>
      <c r="F1466">
        <v>24</v>
      </c>
    </row>
    <row r="1467" spans="1:6">
      <c r="A1467">
        <v>13455</v>
      </c>
      <c r="B1467" t="s">
        <v>344</v>
      </c>
      <c r="C1467" t="s">
        <v>264</v>
      </c>
      <c r="D1467" s="137">
        <v>1.2</v>
      </c>
      <c r="E1467" s="137">
        <v>84.2</v>
      </c>
      <c r="F1467">
        <v>18</v>
      </c>
    </row>
    <row r="1468" spans="1:6">
      <c r="A1468">
        <v>13456</v>
      </c>
      <c r="B1468" t="s">
        <v>344</v>
      </c>
      <c r="C1468" t="s">
        <v>264</v>
      </c>
      <c r="D1468" s="137">
        <v>1.2</v>
      </c>
      <c r="E1468" s="137">
        <v>84.2</v>
      </c>
      <c r="F1468">
        <v>18</v>
      </c>
    </row>
    <row r="1469" spans="1:6">
      <c r="A1469">
        <v>13457</v>
      </c>
      <c r="B1469" t="s">
        <v>344</v>
      </c>
      <c r="C1469" t="s">
        <v>264</v>
      </c>
      <c r="D1469" s="137">
        <v>1.2</v>
      </c>
      <c r="E1469" s="137">
        <v>84.2</v>
      </c>
      <c r="F1469">
        <v>18</v>
      </c>
    </row>
    <row r="1470" spans="1:6">
      <c r="A1470">
        <v>13459</v>
      </c>
      <c r="B1470" t="s">
        <v>312</v>
      </c>
      <c r="C1470" t="s">
        <v>250</v>
      </c>
      <c r="D1470" s="137">
        <v>-1.8</v>
      </c>
      <c r="E1470" s="137">
        <v>84.7</v>
      </c>
      <c r="F1470">
        <v>12</v>
      </c>
    </row>
    <row r="1471" spans="1:6">
      <c r="A1471">
        <v>13460</v>
      </c>
      <c r="B1471" t="s">
        <v>344</v>
      </c>
      <c r="C1471" t="s">
        <v>264</v>
      </c>
      <c r="D1471" s="137">
        <v>1.2</v>
      </c>
      <c r="E1471" s="137">
        <v>84.2</v>
      </c>
      <c r="F1471">
        <v>18</v>
      </c>
    </row>
    <row r="1472" spans="1:6">
      <c r="A1472">
        <v>13461</v>
      </c>
      <c r="B1472" t="s">
        <v>344</v>
      </c>
      <c r="C1472" t="s">
        <v>264</v>
      </c>
      <c r="D1472" s="137">
        <v>1.2</v>
      </c>
      <c r="E1472" s="137">
        <v>84.2</v>
      </c>
      <c r="F1472">
        <v>18</v>
      </c>
    </row>
    <row r="1473" spans="1:6">
      <c r="A1473">
        <v>13464</v>
      </c>
      <c r="B1473" t="s">
        <v>344</v>
      </c>
      <c r="C1473" t="s">
        <v>264</v>
      </c>
      <c r="D1473" s="137">
        <v>1.2</v>
      </c>
      <c r="E1473" s="137">
        <v>84.2</v>
      </c>
      <c r="F1473">
        <v>18</v>
      </c>
    </row>
    <row r="1474" spans="1:6">
      <c r="A1474">
        <v>13465</v>
      </c>
      <c r="B1474" t="s">
        <v>344</v>
      </c>
      <c r="C1474" t="s">
        <v>264</v>
      </c>
      <c r="D1474" s="137">
        <v>1.2</v>
      </c>
      <c r="E1474" s="137">
        <v>84.2</v>
      </c>
      <c r="F1474">
        <v>18</v>
      </c>
    </row>
    <row r="1475" spans="1:6">
      <c r="A1475">
        <v>13468</v>
      </c>
      <c r="B1475" t="s">
        <v>312</v>
      </c>
      <c r="C1475" t="s">
        <v>250</v>
      </c>
      <c r="D1475" s="137">
        <v>-1.8</v>
      </c>
      <c r="E1475" s="137">
        <v>84.7</v>
      </c>
      <c r="F1475">
        <v>12</v>
      </c>
    </row>
    <row r="1476" spans="1:6">
      <c r="A1476">
        <v>13469</v>
      </c>
      <c r="B1476" t="s">
        <v>344</v>
      </c>
      <c r="C1476" t="s">
        <v>264</v>
      </c>
      <c r="D1476" s="137">
        <v>1.2</v>
      </c>
      <c r="E1476" s="137">
        <v>84.2</v>
      </c>
      <c r="F1476">
        <v>18</v>
      </c>
    </row>
    <row r="1477" spans="1:6">
      <c r="A1477">
        <v>13470</v>
      </c>
      <c r="B1477" t="s">
        <v>356</v>
      </c>
      <c r="C1477" t="s">
        <v>265</v>
      </c>
      <c r="D1477" s="137">
        <v>-5</v>
      </c>
      <c r="E1477" s="137">
        <v>83.1</v>
      </c>
      <c r="F1477">
        <v>24</v>
      </c>
    </row>
    <row r="1478" spans="1:6">
      <c r="A1478">
        <v>13471</v>
      </c>
      <c r="B1478" t="s">
        <v>344</v>
      </c>
      <c r="C1478" t="s">
        <v>264</v>
      </c>
      <c r="D1478" s="137">
        <v>1.2</v>
      </c>
      <c r="E1478" s="137">
        <v>84.2</v>
      </c>
      <c r="F1478">
        <v>18</v>
      </c>
    </row>
    <row r="1479" spans="1:6">
      <c r="A1479">
        <v>13472</v>
      </c>
      <c r="B1479" t="s">
        <v>285</v>
      </c>
      <c r="C1479" t="s">
        <v>262</v>
      </c>
      <c r="D1479" s="137">
        <v>-11.5</v>
      </c>
      <c r="E1479" s="137">
        <v>81</v>
      </c>
      <c r="F1479">
        <v>24</v>
      </c>
    </row>
    <row r="1480" spans="1:6">
      <c r="A1480">
        <v>13473</v>
      </c>
      <c r="B1480" t="s">
        <v>356</v>
      </c>
      <c r="C1480" t="s">
        <v>265</v>
      </c>
      <c r="D1480" s="137">
        <v>-5</v>
      </c>
      <c r="E1480" s="137">
        <v>83.1</v>
      </c>
      <c r="F1480">
        <v>24</v>
      </c>
    </row>
    <row r="1481" spans="1:6">
      <c r="A1481">
        <v>13475</v>
      </c>
      <c r="B1481" t="s">
        <v>312</v>
      </c>
      <c r="C1481" t="s">
        <v>250</v>
      </c>
      <c r="D1481" s="137">
        <v>-1.8</v>
      </c>
      <c r="E1481" s="137">
        <v>84.7</v>
      </c>
      <c r="F1481">
        <v>12</v>
      </c>
    </row>
    <row r="1482" spans="1:6">
      <c r="A1482">
        <v>13476</v>
      </c>
      <c r="B1482" t="s">
        <v>344</v>
      </c>
      <c r="C1482" t="s">
        <v>264</v>
      </c>
      <c r="D1482" s="137">
        <v>1.2</v>
      </c>
      <c r="E1482" s="137">
        <v>84.2</v>
      </c>
      <c r="F1482">
        <v>18</v>
      </c>
    </row>
    <row r="1483" spans="1:6">
      <c r="A1483">
        <v>13477</v>
      </c>
      <c r="B1483" t="s">
        <v>344</v>
      </c>
      <c r="C1483" t="s">
        <v>264</v>
      </c>
      <c r="D1483" s="137">
        <v>1.2</v>
      </c>
      <c r="E1483" s="137">
        <v>84.2</v>
      </c>
      <c r="F1483">
        <v>18</v>
      </c>
    </row>
    <row r="1484" spans="1:6">
      <c r="A1484">
        <v>13478</v>
      </c>
      <c r="B1484" t="s">
        <v>344</v>
      </c>
      <c r="C1484" t="s">
        <v>264</v>
      </c>
      <c r="D1484" s="137">
        <v>1.2</v>
      </c>
      <c r="E1484" s="137">
        <v>84.2</v>
      </c>
      <c r="F1484">
        <v>18</v>
      </c>
    </row>
    <row r="1485" spans="1:6">
      <c r="A1485">
        <v>13479</v>
      </c>
      <c r="B1485" t="s">
        <v>344</v>
      </c>
      <c r="C1485" t="s">
        <v>264</v>
      </c>
      <c r="D1485" s="137">
        <v>1.2</v>
      </c>
      <c r="E1485" s="137">
        <v>84.2</v>
      </c>
      <c r="F1485">
        <v>18</v>
      </c>
    </row>
    <row r="1486" spans="1:6">
      <c r="A1486">
        <v>13480</v>
      </c>
      <c r="B1486" t="s">
        <v>344</v>
      </c>
      <c r="C1486" t="s">
        <v>264</v>
      </c>
      <c r="D1486" s="137">
        <v>1.2</v>
      </c>
      <c r="E1486" s="137">
        <v>84.2</v>
      </c>
      <c r="F1486">
        <v>18</v>
      </c>
    </row>
    <row r="1487" spans="1:6">
      <c r="A1487">
        <v>13482</v>
      </c>
      <c r="B1487" t="s">
        <v>344</v>
      </c>
      <c r="C1487" t="s">
        <v>264</v>
      </c>
      <c r="D1487" s="137">
        <v>1.2</v>
      </c>
      <c r="E1487" s="137">
        <v>84.2</v>
      </c>
      <c r="F1487">
        <v>18</v>
      </c>
    </row>
    <row r="1488" spans="1:6">
      <c r="A1488">
        <v>13483</v>
      </c>
      <c r="B1488" t="s">
        <v>344</v>
      </c>
      <c r="C1488" t="s">
        <v>264</v>
      </c>
      <c r="D1488" s="137">
        <v>1.2</v>
      </c>
      <c r="E1488" s="137">
        <v>84.2</v>
      </c>
      <c r="F1488">
        <v>18</v>
      </c>
    </row>
    <row r="1489" spans="1:6">
      <c r="A1489">
        <v>13484</v>
      </c>
      <c r="B1489" t="s">
        <v>344</v>
      </c>
      <c r="C1489" t="s">
        <v>264</v>
      </c>
      <c r="D1489" s="137">
        <v>1.2</v>
      </c>
      <c r="E1489" s="137">
        <v>84.2</v>
      </c>
      <c r="F1489">
        <v>18</v>
      </c>
    </row>
    <row r="1490" spans="1:6">
      <c r="A1490">
        <v>13485</v>
      </c>
      <c r="B1490" t="s">
        <v>344</v>
      </c>
      <c r="C1490" t="s">
        <v>264</v>
      </c>
      <c r="D1490" s="137">
        <v>1.2</v>
      </c>
      <c r="E1490" s="137">
        <v>84.2</v>
      </c>
      <c r="F1490">
        <v>18</v>
      </c>
    </row>
    <row r="1491" spans="1:6">
      <c r="A1491">
        <v>13486</v>
      </c>
      <c r="B1491" t="s">
        <v>344</v>
      </c>
      <c r="C1491" t="s">
        <v>264</v>
      </c>
      <c r="D1491" s="137">
        <v>1.2</v>
      </c>
      <c r="E1491" s="137">
        <v>84.2</v>
      </c>
      <c r="F1491">
        <v>18</v>
      </c>
    </row>
    <row r="1492" spans="1:6">
      <c r="A1492">
        <v>13488</v>
      </c>
      <c r="B1492" t="s">
        <v>312</v>
      </c>
      <c r="C1492" t="s">
        <v>250</v>
      </c>
      <c r="D1492" s="137">
        <v>-1.8</v>
      </c>
      <c r="E1492" s="137">
        <v>84.7</v>
      </c>
      <c r="F1492">
        <v>12</v>
      </c>
    </row>
    <row r="1493" spans="1:6">
      <c r="A1493">
        <v>13489</v>
      </c>
      <c r="B1493" t="s">
        <v>356</v>
      </c>
      <c r="C1493" t="s">
        <v>265</v>
      </c>
      <c r="D1493" s="137">
        <v>-5</v>
      </c>
      <c r="E1493" s="137">
        <v>83.1</v>
      </c>
      <c r="F1493">
        <v>24</v>
      </c>
    </row>
    <row r="1494" spans="1:6">
      <c r="A1494">
        <v>13490</v>
      </c>
      <c r="B1494" t="s">
        <v>344</v>
      </c>
      <c r="C1494" t="s">
        <v>264</v>
      </c>
      <c r="D1494" s="137">
        <v>1.2</v>
      </c>
      <c r="E1494" s="137">
        <v>84.2</v>
      </c>
      <c r="F1494">
        <v>18</v>
      </c>
    </row>
    <row r="1495" spans="1:6">
      <c r="A1495">
        <v>13491</v>
      </c>
      <c r="B1495" t="s">
        <v>344</v>
      </c>
      <c r="C1495" t="s">
        <v>264</v>
      </c>
      <c r="D1495" s="137">
        <v>1.2</v>
      </c>
      <c r="E1495" s="137">
        <v>84.2</v>
      </c>
      <c r="F1495">
        <v>18</v>
      </c>
    </row>
    <row r="1496" spans="1:6">
      <c r="A1496">
        <v>13492</v>
      </c>
      <c r="B1496" t="s">
        <v>344</v>
      </c>
      <c r="C1496" t="s">
        <v>264</v>
      </c>
      <c r="D1496" s="137">
        <v>1.2</v>
      </c>
      <c r="E1496" s="137">
        <v>84.2</v>
      </c>
      <c r="F1496">
        <v>18</v>
      </c>
    </row>
    <row r="1497" spans="1:6">
      <c r="A1497">
        <v>13493</v>
      </c>
      <c r="B1497" t="s">
        <v>344</v>
      </c>
      <c r="C1497" t="s">
        <v>264</v>
      </c>
      <c r="D1497" s="137">
        <v>1.2</v>
      </c>
      <c r="E1497" s="137">
        <v>84.2</v>
      </c>
      <c r="F1497">
        <v>18</v>
      </c>
    </row>
    <row r="1498" spans="1:6">
      <c r="A1498">
        <v>13494</v>
      </c>
      <c r="B1498" t="s">
        <v>356</v>
      </c>
      <c r="C1498" t="s">
        <v>265</v>
      </c>
      <c r="D1498" s="137">
        <v>-5</v>
      </c>
      <c r="E1498" s="137">
        <v>83.1</v>
      </c>
      <c r="F1498">
        <v>24</v>
      </c>
    </row>
    <row r="1499" spans="1:6">
      <c r="A1499">
        <v>13495</v>
      </c>
      <c r="B1499" t="s">
        <v>344</v>
      </c>
      <c r="C1499" t="s">
        <v>264</v>
      </c>
      <c r="D1499" s="137">
        <v>1.2</v>
      </c>
      <c r="E1499" s="137">
        <v>84.2</v>
      </c>
      <c r="F1499">
        <v>18</v>
      </c>
    </row>
    <row r="1500" spans="1:6">
      <c r="A1500">
        <v>13501</v>
      </c>
      <c r="B1500" t="s">
        <v>344</v>
      </c>
      <c r="C1500" t="s">
        <v>264</v>
      </c>
      <c r="D1500" s="137">
        <v>1.2</v>
      </c>
      <c r="E1500" s="137">
        <v>84.2</v>
      </c>
      <c r="F1500">
        <v>18</v>
      </c>
    </row>
    <row r="1501" spans="1:6">
      <c r="A1501">
        <v>13502</v>
      </c>
      <c r="B1501" t="s">
        <v>344</v>
      </c>
      <c r="C1501" t="s">
        <v>264</v>
      </c>
      <c r="D1501" s="137">
        <v>1.2</v>
      </c>
      <c r="E1501" s="137">
        <v>84.2</v>
      </c>
      <c r="F1501">
        <v>18</v>
      </c>
    </row>
    <row r="1502" spans="1:6">
      <c r="A1502">
        <v>13503</v>
      </c>
      <c r="B1502" t="s">
        <v>344</v>
      </c>
      <c r="C1502" t="s">
        <v>264</v>
      </c>
      <c r="D1502" s="137">
        <v>1.2</v>
      </c>
      <c r="E1502" s="137">
        <v>84.2</v>
      </c>
      <c r="F1502">
        <v>18</v>
      </c>
    </row>
    <row r="1503" spans="1:6">
      <c r="A1503">
        <v>13504</v>
      </c>
      <c r="B1503" t="s">
        <v>344</v>
      </c>
      <c r="C1503" t="s">
        <v>264</v>
      </c>
      <c r="D1503" s="137">
        <v>1.2</v>
      </c>
      <c r="E1503" s="137">
        <v>84.2</v>
      </c>
      <c r="F1503">
        <v>18</v>
      </c>
    </row>
    <row r="1504" spans="1:6">
      <c r="A1504">
        <v>13505</v>
      </c>
      <c r="B1504" t="s">
        <v>344</v>
      </c>
      <c r="C1504" t="s">
        <v>264</v>
      </c>
      <c r="D1504" s="137">
        <v>1.2</v>
      </c>
      <c r="E1504" s="137">
        <v>84.2</v>
      </c>
      <c r="F1504">
        <v>18</v>
      </c>
    </row>
    <row r="1505" spans="1:6">
      <c r="A1505">
        <v>13599</v>
      </c>
      <c r="B1505" t="s">
        <v>344</v>
      </c>
      <c r="C1505" t="s">
        <v>264</v>
      </c>
      <c r="D1505" s="137">
        <v>1.2</v>
      </c>
      <c r="E1505" s="137">
        <v>84.2</v>
      </c>
      <c r="F1505">
        <v>18</v>
      </c>
    </row>
    <row r="1506" spans="1:6">
      <c r="A1506">
        <v>13601</v>
      </c>
      <c r="B1506" t="s">
        <v>356</v>
      </c>
      <c r="C1506" t="s">
        <v>265</v>
      </c>
      <c r="D1506" s="137">
        <v>-5</v>
      </c>
      <c r="E1506" s="137">
        <v>83.1</v>
      </c>
      <c r="F1506">
        <v>24</v>
      </c>
    </row>
    <row r="1507" spans="1:6">
      <c r="A1507">
        <v>13602</v>
      </c>
      <c r="B1507" t="s">
        <v>363</v>
      </c>
      <c r="C1507" t="s">
        <v>249</v>
      </c>
      <c r="D1507" s="137">
        <v>-4.4000000000000004</v>
      </c>
      <c r="E1507" s="137">
        <v>83.6</v>
      </c>
      <c r="F1507">
        <v>18</v>
      </c>
    </row>
    <row r="1508" spans="1:6">
      <c r="A1508">
        <v>13603</v>
      </c>
      <c r="B1508" t="s">
        <v>363</v>
      </c>
      <c r="C1508" t="s">
        <v>249</v>
      </c>
      <c r="D1508" s="137">
        <v>-4.4000000000000004</v>
      </c>
      <c r="E1508" s="137">
        <v>83.6</v>
      </c>
      <c r="F1508">
        <v>18</v>
      </c>
    </row>
    <row r="1509" spans="1:6">
      <c r="A1509">
        <v>13605</v>
      </c>
      <c r="B1509" t="s">
        <v>363</v>
      </c>
      <c r="C1509" t="s">
        <v>249</v>
      </c>
      <c r="D1509" s="137">
        <v>-4.4000000000000004</v>
      </c>
      <c r="E1509" s="137">
        <v>83.6</v>
      </c>
      <c r="F1509">
        <v>18</v>
      </c>
    </row>
    <row r="1510" spans="1:6">
      <c r="A1510">
        <v>13606</v>
      </c>
      <c r="B1510" t="s">
        <v>363</v>
      </c>
      <c r="C1510" t="s">
        <v>249</v>
      </c>
      <c r="D1510" s="137">
        <v>-4.4000000000000004</v>
      </c>
      <c r="E1510" s="137">
        <v>83.6</v>
      </c>
      <c r="F1510">
        <v>18</v>
      </c>
    </row>
    <row r="1511" spans="1:6">
      <c r="A1511">
        <v>13607</v>
      </c>
      <c r="B1511" t="s">
        <v>363</v>
      </c>
      <c r="C1511" t="s">
        <v>249</v>
      </c>
      <c r="D1511" s="137">
        <v>-4.4000000000000004</v>
      </c>
      <c r="E1511" s="137">
        <v>83.6</v>
      </c>
      <c r="F1511">
        <v>18</v>
      </c>
    </row>
    <row r="1512" spans="1:6">
      <c r="A1512">
        <v>13608</v>
      </c>
      <c r="B1512" t="s">
        <v>363</v>
      </c>
      <c r="C1512" t="s">
        <v>249</v>
      </c>
      <c r="D1512" s="137">
        <v>-4.4000000000000004</v>
      </c>
      <c r="E1512" s="137">
        <v>83.6</v>
      </c>
      <c r="F1512">
        <v>18</v>
      </c>
    </row>
    <row r="1513" spans="1:6">
      <c r="A1513">
        <v>13611</v>
      </c>
      <c r="B1513" t="s">
        <v>363</v>
      </c>
      <c r="C1513" t="s">
        <v>249</v>
      </c>
      <c r="D1513" s="137">
        <v>-4.4000000000000004</v>
      </c>
      <c r="E1513" s="137">
        <v>83.6</v>
      </c>
      <c r="F1513">
        <v>18</v>
      </c>
    </row>
    <row r="1514" spans="1:6">
      <c r="A1514">
        <v>13612</v>
      </c>
      <c r="B1514" t="s">
        <v>363</v>
      </c>
      <c r="C1514" t="s">
        <v>249</v>
      </c>
      <c r="D1514" s="137">
        <v>-4.4000000000000004</v>
      </c>
      <c r="E1514" s="137">
        <v>83.6</v>
      </c>
      <c r="F1514">
        <v>18</v>
      </c>
    </row>
    <row r="1515" spans="1:6">
      <c r="A1515">
        <v>13613</v>
      </c>
      <c r="B1515" t="s">
        <v>334</v>
      </c>
      <c r="C1515" t="s">
        <v>253</v>
      </c>
      <c r="D1515" s="137">
        <v>-7.8</v>
      </c>
      <c r="E1515" s="137">
        <v>84.4</v>
      </c>
      <c r="F1515">
        <v>12</v>
      </c>
    </row>
    <row r="1516" spans="1:6">
      <c r="A1516">
        <v>13614</v>
      </c>
      <c r="B1516" t="s">
        <v>363</v>
      </c>
      <c r="C1516" t="s">
        <v>249</v>
      </c>
      <c r="D1516" s="137">
        <v>-4.4000000000000004</v>
      </c>
      <c r="E1516" s="137">
        <v>83.6</v>
      </c>
      <c r="F1516">
        <v>18</v>
      </c>
    </row>
    <row r="1517" spans="1:6">
      <c r="A1517">
        <v>13615</v>
      </c>
      <c r="B1517" t="s">
        <v>356</v>
      </c>
      <c r="C1517" t="s">
        <v>265</v>
      </c>
      <c r="D1517" s="137">
        <v>-5</v>
      </c>
      <c r="E1517" s="137">
        <v>83.1</v>
      </c>
      <c r="F1517">
        <v>24</v>
      </c>
    </row>
    <row r="1518" spans="1:6">
      <c r="A1518">
        <v>13616</v>
      </c>
      <c r="B1518" t="s">
        <v>363</v>
      </c>
      <c r="C1518" t="s">
        <v>249</v>
      </c>
      <c r="D1518" s="137">
        <v>-4.4000000000000004</v>
      </c>
      <c r="E1518" s="137">
        <v>83.6</v>
      </c>
      <c r="F1518">
        <v>18</v>
      </c>
    </row>
    <row r="1519" spans="1:6">
      <c r="A1519">
        <v>13617</v>
      </c>
      <c r="B1519" t="s">
        <v>334</v>
      </c>
      <c r="C1519" t="s">
        <v>253</v>
      </c>
      <c r="D1519" s="137">
        <v>-7.8</v>
      </c>
      <c r="E1519" s="137">
        <v>84.4</v>
      </c>
      <c r="F1519">
        <v>12</v>
      </c>
    </row>
    <row r="1520" spans="1:6">
      <c r="A1520">
        <v>13618</v>
      </c>
      <c r="B1520" t="s">
        <v>363</v>
      </c>
      <c r="C1520" t="s">
        <v>249</v>
      </c>
      <c r="D1520" s="137">
        <v>-4.4000000000000004</v>
      </c>
      <c r="E1520" s="137">
        <v>83.6</v>
      </c>
      <c r="F1520">
        <v>18</v>
      </c>
    </row>
    <row r="1521" spans="1:6">
      <c r="A1521">
        <v>13619</v>
      </c>
      <c r="B1521" t="s">
        <v>363</v>
      </c>
      <c r="C1521" t="s">
        <v>249</v>
      </c>
      <c r="D1521" s="137">
        <v>-4.4000000000000004</v>
      </c>
      <c r="E1521" s="137">
        <v>83.6</v>
      </c>
      <c r="F1521">
        <v>18</v>
      </c>
    </row>
    <row r="1522" spans="1:6">
      <c r="A1522">
        <v>13620</v>
      </c>
      <c r="B1522" t="s">
        <v>356</v>
      </c>
      <c r="C1522" t="s">
        <v>265</v>
      </c>
      <c r="D1522" s="137">
        <v>-5</v>
      </c>
      <c r="E1522" s="137">
        <v>83.1</v>
      </c>
      <c r="F1522">
        <v>24</v>
      </c>
    </row>
    <row r="1523" spans="1:6">
      <c r="A1523">
        <v>13621</v>
      </c>
      <c r="B1523" t="s">
        <v>334</v>
      </c>
      <c r="C1523" t="s">
        <v>253</v>
      </c>
      <c r="D1523" s="137">
        <v>-7.8</v>
      </c>
      <c r="E1523" s="137">
        <v>84.4</v>
      </c>
      <c r="F1523">
        <v>12</v>
      </c>
    </row>
    <row r="1524" spans="1:6">
      <c r="A1524">
        <v>13622</v>
      </c>
      <c r="B1524" t="s">
        <v>363</v>
      </c>
      <c r="C1524" t="s">
        <v>249</v>
      </c>
      <c r="D1524" s="137">
        <v>-4.4000000000000004</v>
      </c>
      <c r="E1524" s="137">
        <v>83.6</v>
      </c>
      <c r="F1524">
        <v>18</v>
      </c>
    </row>
    <row r="1525" spans="1:6">
      <c r="A1525">
        <v>13623</v>
      </c>
      <c r="B1525" t="s">
        <v>363</v>
      </c>
      <c r="C1525" t="s">
        <v>249</v>
      </c>
      <c r="D1525" s="137">
        <v>-4.4000000000000004</v>
      </c>
      <c r="E1525" s="137">
        <v>83.6</v>
      </c>
      <c r="F1525">
        <v>18</v>
      </c>
    </row>
    <row r="1526" spans="1:6">
      <c r="A1526">
        <v>13624</v>
      </c>
      <c r="B1526" t="s">
        <v>363</v>
      </c>
      <c r="C1526" t="s">
        <v>249</v>
      </c>
      <c r="D1526" s="137">
        <v>-4.4000000000000004</v>
      </c>
      <c r="E1526" s="137">
        <v>83.6</v>
      </c>
      <c r="F1526">
        <v>18</v>
      </c>
    </row>
    <row r="1527" spans="1:6">
      <c r="A1527">
        <v>13625</v>
      </c>
      <c r="B1527" t="s">
        <v>285</v>
      </c>
      <c r="C1527" t="s">
        <v>262</v>
      </c>
      <c r="D1527" s="137">
        <v>-11.5</v>
      </c>
      <c r="E1527" s="137">
        <v>81</v>
      </c>
      <c r="F1527">
        <v>24</v>
      </c>
    </row>
    <row r="1528" spans="1:6">
      <c r="A1528">
        <v>13626</v>
      </c>
      <c r="B1528" t="s">
        <v>356</v>
      </c>
      <c r="C1528" t="s">
        <v>265</v>
      </c>
      <c r="D1528" s="137">
        <v>-5</v>
      </c>
      <c r="E1528" s="137">
        <v>83.1</v>
      </c>
      <c r="F1528">
        <v>24</v>
      </c>
    </row>
    <row r="1529" spans="1:6">
      <c r="A1529">
        <v>13627</v>
      </c>
      <c r="B1529" t="s">
        <v>363</v>
      </c>
      <c r="C1529" t="s">
        <v>249</v>
      </c>
      <c r="D1529" s="137">
        <v>-4.4000000000000004</v>
      </c>
      <c r="E1529" s="137">
        <v>83.6</v>
      </c>
      <c r="F1529">
        <v>18</v>
      </c>
    </row>
    <row r="1530" spans="1:6">
      <c r="A1530">
        <v>13628</v>
      </c>
      <c r="B1530" t="s">
        <v>363</v>
      </c>
      <c r="C1530" t="s">
        <v>249</v>
      </c>
      <c r="D1530" s="137">
        <v>-4.4000000000000004</v>
      </c>
      <c r="E1530" s="137">
        <v>83.6</v>
      </c>
      <c r="F1530">
        <v>18</v>
      </c>
    </row>
    <row r="1531" spans="1:6">
      <c r="A1531">
        <v>13630</v>
      </c>
      <c r="B1531" t="s">
        <v>334</v>
      </c>
      <c r="C1531" t="s">
        <v>253</v>
      </c>
      <c r="D1531" s="137">
        <v>-7.8</v>
      </c>
      <c r="E1531" s="137">
        <v>84.4</v>
      </c>
      <c r="F1531">
        <v>12</v>
      </c>
    </row>
    <row r="1532" spans="1:6">
      <c r="A1532">
        <v>13631</v>
      </c>
      <c r="B1532" t="s">
        <v>356</v>
      </c>
      <c r="C1532" t="s">
        <v>265</v>
      </c>
      <c r="D1532" s="137">
        <v>-5</v>
      </c>
      <c r="E1532" s="137">
        <v>83.1</v>
      </c>
      <c r="F1532">
        <v>24</v>
      </c>
    </row>
    <row r="1533" spans="1:6">
      <c r="A1533">
        <v>13632</v>
      </c>
      <c r="B1533" t="s">
        <v>363</v>
      </c>
      <c r="C1533" t="s">
        <v>249</v>
      </c>
      <c r="D1533" s="137">
        <v>-4.4000000000000004</v>
      </c>
      <c r="E1533" s="137">
        <v>83.6</v>
      </c>
      <c r="F1533">
        <v>18</v>
      </c>
    </row>
    <row r="1534" spans="1:6">
      <c r="A1534">
        <v>13633</v>
      </c>
      <c r="B1534" t="s">
        <v>363</v>
      </c>
      <c r="C1534" t="s">
        <v>249</v>
      </c>
      <c r="D1534" s="137">
        <v>-4.4000000000000004</v>
      </c>
      <c r="E1534" s="137">
        <v>83.6</v>
      </c>
      <c r="F1534">
        <v>18</v>
      </c>
    </row>
    <row r="1535" spans="1:6">
      <c r="A1535">
        <v>13634</v>
      </c>
      <c r="B1535" t="s">
        <v>356</v>
      </c>
      <c r="C1535" t="s">
        <v>265</v>
      </c>
      <c r="D1535" s="137">
        <v>-5</v>
      </c>
      <c r="E1535" s="137">
        <v>83.1</v>
      </c>
      <c r="F1535">
        <v>24</v>
      </c>
    </row>
    <row r="1536" spans="1:6">
      <c r="A1536">
        <v>13635</v>
      </c>
      <c r="B1536" t="s">
        <v>356</v>
      </c>
      <c r="C1536" t="s">
        <v>265</v>
      </c>
      <c r="D1536" s="137">
        <v>-5</v>
      </c>
      <c r="E1536" s="137">
        <v>83.1</v>
      </c>
      <c r="F1536">
        <v>24</v>
      </c>
    </row>
    <row r="1537" spans="1:6">
      <c r="A1537">
        <v>13636</v>
      </c>
      <c r="B1537" t="s">
        <v>363</v>
      </c>
      <c r="C1537" t="s">
        <v>249</v>
      </c>
      <c r="D1537" s="137">
        <v>-4.4000000000000004</v>
      </c>
      <c r="E1537" s="137">
        <v>83.6</v>
      </c>
      <c r="F1537">
        <v>18</v>
      </c>
    </row>
    <row r="1538" spans="1:6">
      <c r="A1538">
        <v>13637</v>
      </c>
      <c r="B1538" t="s">
        <v>363</v>
      </c>
      <c r="C1538" t="s">
        <v>249</v>
      </c>
      <c r="D1538" s="137">
        <v>-4.4000000000000004</v>
      </c>
      <c r="E1538" s="137">
        <v>83.6</v>
      </c>
      <c r="F1538">
        <v>18</v>
      </c>
    </row>
    <row r="1539" spans="1:6">
      <c r="A1539">
        <v>13638</v>
      </c>
      <c r="B1539" t="s">
        <v>363</v>
      </c>
      <c r="C1539" t="s">
        <v>249</v>
      </c>
      <c r="D1539" s="137">
        <v>-4.4000000000000004</v>
      </c>
      <c r="E1539" s="137">
        <v>83.6</v>
      </c>
      <c r="F1539">
        <v>18</v>
      </c>
    </row>
    <row r="1540" spans="1:6">
      <c r="A1540">
        <v>13639</v>
      </c>
      <c r="B1540" t="s">
        <v>334</v>
      </c>
      <c r="C1540" t="s">
        <v>253</v>
      </c>
      <c r="D1540" s="137">
        <v>-7.8</v>
      </c>
      <c r="E1540" s="137">
        <v>84.4</v>
      </c>
      <c r="F1540">
        <v>12</v>
      </c>
    </row>
    <row r="1541" spans="1:6">
      <c r="A1541">
        <v>13640</v>
      </c>
      <c r="B1541" t="s">
        <v>363</v>
      </c>
      <c r="C1541" t="s">
        <v>249</v>
      </c>
      <c r="D1541" s="137">
        <v>-4.4000000000000004</v>
      </c>
      <c r="E1541" s="137">
        <v>83.6</v>
      </c>
      <c r="F1541">
        <v>18</v>
      </c>
    </row>
    <row r="1542" spans="1:6">
      <c r="A1542">
        <v>13641</v>
      </c>
      <c r="B1542" t="s">
        <v>363</v>
      </c>
      <c r="C1542" t="s">
        <v>249</v>
      </c>
      <c r="D1542" s="137">
        <v>-4.4000000000000004</v>
      </c>
      <c r="E1542" s="137">
        <v>83.6</v>
      </c>
      <c r="F1542">
        <v>18</v>
      </c>
    </row>
    <row r="1543" spans="1:6">
      <c r="A1543">
        <v>13642</v>
      </c>
      <c r="B1543" t="s">
        <v>363</v>
      </c>
      <c r="C1543" t="s">
        <v>249</v>
      </c>
      <c r="D1543" s="137">
        <v>-4.4000000000000004</v>
      </c>
      <c r="E1543" s="137">
        <v>83.6</v>
      </c>
      <c r="F1543">
        <v>18</v>
      </c>
    </row>
    <row r="1544" spans="1:6">
      <c r="A1544">
        <v>13643</v>
      </c>
      <c r="B1544" t="s">
        <v>363</v>
      </c>
      <c r="C1544" t="s">
        <v>249</v>
      </c>
      <c r="D1544" s="137">
        <v>-4.4000000000000004</v>
      </c>
      <c r="E1544" s="137">
        <v>83.6</v>
      </c>
      <c r="F1544">
        <v>18</v>
      </c>
    </row>
    <row r="1545" spans="1:6">
      <c r="A1545">
        <v>13645</v>
      </c>
      <c r="B1545" t="s">
        <v>363</v>
      </c>
      <c r="C1545" t="s">
        <v>249</v>
      </c>
      <c r="D1545" s="137">
        <v>-4.4000000000000004</v>
      </c>
      <c r="E1545" s="137">
        <v>83.6</v>
      </c>
      <c r="F1545">
        <v>18</v>
      </c>
    </row>
    <row r="1546" spans="1:6">
      <c r="A1546">
        <v>13646</v>
      </c>
      <c r="B1546" t="s">
        <v>363</v>
      </c>
      <c r="C1546" t="s">
        <v>249</v>
      </c>
      <c r="D1546" s="137">
        <v>-4.4000000000000004</v>
      </c>
      <c r="E1546" s="137">
        <v>83.6</v>
      </c>
      <c r="F1546">
        <v>18</v>
      </c>
    </row>
    <row r="1547" spans="1:6">
      <c r="A1547">
        <v>13647</v>
      </c>
      <c r="B1547" t="s">
        <v>334</v>
      </c>
      <c r="C1547" t="s">
        <v>253</v>
      </c>
      <c r="D1547" s="137">
        <v>-7.8</v>
      </c>
      <c r="E1547" s="137">
        <v>84.4</v>
      </c>
      <c r="F1547">
        <v>12</v>
      </c>
    </row>
    <row r="1548" spans="1:6">
      <c r="A1548">
        <v>13648</v>
      </c>
      <c r="B1548" t="s">
        <v>356</v>
      </c>
      <c r="C1548" t="s">
        <v>265</v>
      </c>
      <c r="D1548" s="137">
        <v>-5</v>
      </c>
      <c r="E1548" s="137">
        <v>83.1</v>
      </c>
      <c r="F1548">
        <v>24</v>
      </c>
    </row>
    <row r="1549" spans="1:6">
      <c r="A1549">
        <v>13649</v>
      </c>
      <c r="B1549" t="s">
        <v>334</v>
      </c>
      <c r="C1549" t="s">
        <v>253</v>
      </c>
      <c r="D1549" s="137">
        <v>-7.8</v>
      </c>
      <c r="E1549" s="137">
        <v>84.4</v>
      </c>
      <c r="F1549">
        <v>12</v>
      </c>
    </row>
    <row r="1550" spans="1:6">
      <c r="A1550">
        <v>13650</v>
      </c>
      <c r="B1550" t="s">
        <v>363</v>
      </c>
      <c r="C1550" t="s">
        <v>249</v>
      </c>
      <c r="D1550" s="137">
        <v>-4.4000000000000004</v>
      </c>
      <c r="E1550" s="137">
        <v>83.6</v>
      </c>
      <c r="F1550">
        <v>18</v>
      </c>
    </row>
    <row r="1551" spans="1:6">
      <c r="A1551">
        <v>13651</v>
      </c>
      <c r="B1551" t="s">
        <v>363</v>
      </c>
      <c r="C1551" t="s">
        <v>249</v>
      </c>
      <c r="D1551" s="137">
        <v>-4.4000000000000004</v>
      </c>
      <c r="E1551" s="137">
        <v>83.6</v>
      </c>
      <c r="F1551">
        <v>18</v>
      </c>
    </row>
    <row r="1552" spans="1:6">
      <c r="A1552">
        <v>13652</v>
      </c>
      <c r="B1552" t="s">
        <v>334</v>
      </c>
      <c r="C1552" t="s">
        <v>253</v>
      </c>
      <c r="D1552" s="137">
        <v>-7.8</v>
      </c>
      <c r="E1552" s="137">
        <v>84.4</v>
      </c>
      <c r="F1552">
        <v>12</v>
      </c>
    </row>
    <row r="1553" spans="1:6">
      <c r="A1553">
        <v>13654</v>
      </c>
      <c r="B1553" t="s">
        <v>334</v>
      </c>
      <c r="C1553" t="s">
        <v>253</v>
      </c>
      <c r="D1553" s="137">
        <v>-7.8</v>
      </c>
      <c r="E1553" s="137">
        <v>84.4</v>
      </c>
      <c r="F1553">
        <v>12</v>
      </c>
    </row>
    <row r="1554" spans="1:6">
      <c r="A1554">
        <v>13655</v>
      </c>
      <c r="B1554" t="s">
        <v>334</v>
      </c>
      <c r="C1554" t="s">
        <v>253</v>
      </c>
      <c r="D1554" s="137">
        <v>-7.8</v>
      </c>
      <c r="E1554" s="137">
        <v>84.4</v>
      </c>
      <c r="F1554">
        <v>12</v>
      </c>
    </row>
    <row r="1555" spans="1:6">
      <c r="A1555">
        <v>13656</v>
      </c>
      <c r="B1555" t="s">
        <v>363</v>
      </c>
      <c r="C1555" t="s">
        <v>249</v>
      </c>
      <c r="D1555" s="137">
        <v>-4.4000000000000004</v>
      </c>
      <c r="E1555" s="137">
        <v>83.6</v>
      </c>
      <c r="F1555">
        <v>18</v>
      </c>
    </row>
    <row r="1556" spans="1:6">
      <c r="A1556">
        <v>13657</v>
      </c>
      <c r="B1556" t="s">
        <v>356</v>
      </c>
      <c r="C1556" t="s">
        <v>265</v>
      </c>
      <c r="D1556" s="137">
        <v>-5</v>
      </c>
      <c r="E1556" s="137">
        <v>83.1</v>
      </c>
      <c r="F1556">
        <v>24</v>
      </c>
    </row>
    <row r="1557" spans="1:6">
      <c r="A1557">
        <v>13658</v>
      </c>
      <c r="B1557" t="s">
        <v>334</v>
      </c>
      <c r="C1557" t="s">
        <v>253</v>
      </c>
      <c r="D1557" s="137">
        <v>-7.8</v>
      </c>
      <c r="E1557" s="137">
        <v>84.4</v>
      </c>
      <c r="F1557">
        <v>12</v>
      </c>
    </row>
    <row r="1558" spans="1:6">
      <c r="A1558">
        <v>13659</v>
      </c>
      <c r="B1558" t="s">
        <v>356</v>
      </c>
      <c r="C1558" t="s">
        <v>265</v>
      </c>
      <c r="D1558" s="137">
        <v>-5</v>
      </c>
      <c r="E1558" s="137">
        <v>83.1</v>
      </c>
      <c r="F1558">
        <v>24</v>
      </c>
    </row>
    <row r="1559" spans="1:6">
      <c r="A1559">
        <v>13660</v>
      </c>
      <c r="B1559" t="s">
        <v>334</v>
      </c>
      <c r="C1559" t="s">
        <v>253</v>
      </c>
      <c r="D1559" s="137">
        <v>-7.8</v>
      </c>
      <c r="E1559" s="137">
        <v>84.4</v>
      </c>
      <c r="F1559">
        <v>12</v>
      </c>
    </row>
    <row r="1560" spans="1:6">
      <c r="A1560">
        <v>13661</v>
      </c>
      <c r="B1560" t="s">
        <v>363</v>
      </c>
      <c r="C1560" t="s">
        <v>249</v>
      </c>
      <c r="D1560" s="137">
        <v>-4.4000000000000004</v>
      </c>
      <c r="E1560" s="137">
        <v>83.6</v>
      </c>
      <c r="F1560">
        <v>18</v>
      </c>
    </row>
    <row r="1561" spans="1:6">
      <c r="A1561">
        <v>13662</v>
      </c>
      <c r="B1561" t="s">
        <v>334</v>
      </c>
      <c r="C1561" t="s">
        <v>253</v>
      </c>
      <c r="D1561" s="137">
        <v>-7.8</v>
      </c>
      <c r="E1561" s="137">
        <v>84.4</v>
      </c>
      <c r="F1561">
        <v>12</v>
      </c>
    </row>
    <row r="1562" spans="1:6">
      <c r="A1562">
        <v>13664</v>
      </c>
      <c r="B1562" t="s">
        <v>363</v>
      </c>
      <c r="C1562" t="s">
        <v>249</v>
      </c>
      <c r="D1562" s="137">
        <v>-4.4000000000000004</v>
      </c>
      <c r="E1562" s="137">
        <v>83.6</v>
      </c>
      <c r="F1562">
        <v>18</v>
      </c>
    </row>
    <row r="1563" spans="1:6">
      <c r="A1563">
        <v>13665</v>
      </c>
      <c r="B1563" t="s">
        <v>363</v>
      </c>
      <c r="C1563" t="s">
        <v>249</v>
      </c>
      <c r="D1563" s="137">
        <v>-4.4000000000000004</v>
      </c>
      <c r="E1563" s="137">
        <v>83.6</v>
      </c>
      <c r="F1563">
        <v>18</v>
      </c>
    </row>
    <row r="1564" spans="1:6">
      <c r="A1564">
        <v>13666</v>
      </c>
      <c r="B1564" t="s">
        <v>285</v>
      </c>
      <c r="C1564" t="s">
        <v>262</v>
      </c>
      <c r="D1564" s="137">
        <v>-11.5</v>
      </c>
      <c r="E1564" s="137">
        <v>81</v>
      </c>
      <c r="F1564">
        <v>24</v>
      </c>
    </row>
    <row r="1565" spans="1:6">
      <c r="A1565">
        <v>13667</v>
      </c>
      <c r="B1565" t="s">
        <v>334</v>
      </c>
      <c r="C1565" t="s">
        <v>253</v>
      </c>
      <c r="D1565" s="137">
        <v>-7.8</v>
      </c>
      <c r="E1565" s="137">
        <v>84.4</v>
      </c>
      <c r="F1565">
        <v>12</v>
      </c>
    </row>
    <row r="1566" spans="1:6">
      <c r="A1566">
        <v>13668</v>
      </c>
      <c r="B1566" t="s">
        <v>334</v>
      </c>
      <c r="C1566" t="s">
        <v>253</v>
      </c>
      <c r="D1566" s="137">
        <v>-7.8</v>
      </c>
      <c r="E1566" s="137">
        <v>84.4</v>
      </c>
      <c r="F1566">
        <v>12</v>
      </c>
    </row>
    <row r="1567" spans="1:6">
      <c r="A1567">
        <v>13669</v>
      </c>
      <c r="B1567" t="s">
        <v>334</v>
      </c>
      <c r="C1567" t="s">
        <v>253</v>
      </c>
      <c r="D1567" s="137">
        <v>-7.8</v>
      </c>
      <c r="E1567" s="137">
        <v>84.4</v>
      </c>
      <c r="F1567">
        <v>12</v>
      </c>
    </row>
    <row r="1568" spans="1:6">
      <c r="A1568">
        <v>13670</v>
      </c>
      <c r="B1568" t="s">
        <v>285</v>
      </c>
      <c r="C1568" t="s">
        <v>262</v>
      </c>
      <c r="D1568" s="137">
        <v>-11.5</v>
      </c>
      <c r="E1568" s="137">
        <v>81</v>
      </c>
      <c r="F1568">
        <v>24</v>
      </c>
    </row>
    <row r="1569" spans="1:6">
      <c r="A1569">
        <v>13671</v>
      </c>
      <c r="B1569" t="s">
        <v>363</v>
      </c>
      <c r="C1569" t="s">
        <v>249</v>
      </c>
      <c r="D1569" s="137">
        <v>-4.4000000000000004</v>
      </c>
      <c r="E1569" s="137">
        <v>83.6</v>
      </c>
      <c r="F1569">
        <v>18</v>
      </c>
    </row>
    <row r="1570" spans="1:6">
      <c r="A1570">
        <v>13672</v>
      </c>
      <c r="B1570" t="s">
        <v>285</v>
      </c>
      <c r="C1570" t="s">
        <v>262</v>
      </c>
      <c r="D1570" s="137">
        <v>-11.5</v>
      </c>
      <c r="E1570" s="137">
        <v>81</v>
      </c>
      <c r="F1570">
        <v>24</v>
      </c>
    </row>
    <row r="1571" spans="1:6">
      <c r="A1571">
        <v>13673</v>
      </c>
      <c r="B1571" t="s">
        <v>363</v>
      </c>
      <c r="C1571" t="s">
        <v>249</v>
      </c>
      <c r="D1571" s="137">
        <v>-4.4000000000000004</v>
      </c>
      <c r="E1571" s="137">
        <v>83.6</v>
      </c>
      <c r="F1571">
        <v>18</v>
      </c>
    </row>
    <row r="1572" spans="1:6">
      <c r="A1572">
        <v>13674</v>
      </c>
      <c r="B1572" t="s">
        <v>363</v>
      </c>
      <c r="C1572" t="s">
        <v>249</v>
      </c>
      <c r="D1572" s="137">
        <v>-4.4000000000000004</v>
      </c>
      <c r="E1572" s="137">
        <v>83.6</v>
      </c>
      <c r="F1572">
        <v>18</v>
      </c>
    </row>
    <row r="1573" spans="1:6">
      <c r="A1573">
        <v>13675</v>
      </c>
      <c r="B1573" t="s">
        <v>363</v>
      </c>
      <c r="C1573" t="s">
        <v>249</v>
      </c>
      <c r="D1573" s="137">
        <v>-4.4000000000000004</v>
      </c>
      <c r="E1573" s="137">
        <v>83.6</v>
      </c>
      <c r="F1573">
        <v>18</v>
      </c>
    </row>
    <row r="1574" spans="1:6">
      <c r="A1574">
        <v>13676</v>
      </c>
      <c r="B1574" t="s">
        <v>334</v>
      </c>
      <c r="C1574" t="s">
        <v>253</v>
      </c>
      <c r="D1574" s="137">
        <v>-7.8</v>
      </c>
      <c r="E1574" s="137">
        <v>84.4</v>
      </c>
      <c r="F1574">
        <v>12</v>
      </c>
    </row>
    <row r="1575" spans="1:6">
      <c r="A1575">
        <v>13677</v>
      </c>
      <c r="B1575" t="s">
        <v>334</v>
      </c>
      <c r="C1575" t="s">
        <v>253</v>
      </c>
      <c r="D1575" s="137">
        <v>-7.8</v>
      </c>
      <c r="E1575" s="137">
        <v>84.4</v>
      </c>
      <c r="F1575">
        <v>12</v>
      </c>
    </row>
    <row r="1576" spans="1:6">
      <c r="A1576">
        <v>13678</v>
      </c>
      <c r="B1576" t="s">
        <v>334</v>
      </c>
      <c r="C1576" t="s">
        <v>253</v>
      </c>
      <c r="D1576" s="137">
        <v>-7.8</v>
      </c>
      <c r="E1576" s="137">
        <v>84.4</v>
      </c>
      <c r="F1576">
        <v>12</v>
      </c>
    </row>
    <row r="1577" spans="1:6">
      <c r="A1577">
        <v>13679</v>
      </c>
      <c r="B1577" t="s">
        <v>363</v>
      </c>
      <c r="C1577" t="s">
        <v>249</v>
      </c>
      <c r="D1577" s="137">
        <v>-4.4000000000000004</v>
      </c>
      <c r="E1577" s="137">
        <v>83.6</v>
      </c>
      <c r="F1577">
        <v>18</v>
      </c>
    </row>
    <row r="1578" spans="1:6">
      <c r="A1578">
        <v>13680</v>
      </c>
      <c r="B1578" t="s">
        <v>334</v>
      </c>
      <c r="C1578" t="s">
        <v>253</v>
      </c>
      <c r="D1578" s="137">
        <v>-7.8</v>
      </c>
      <c r="E1578" s="137">
        <v>84.4</v>
      </c>
      <c r="F1578">
        <v>12</v>
      </c>
    </row>
    <row r="1579" spans="1:6">
      <c r="A1579">
        <v>13681</v>
      </c>
      <c r="B1579" t="s">
        <v>363</v>
      </c>
      <c r="C1579" t="s">
        <v>249</v>
      </c>
      <c r="D1579" s="137">
        <v>-4.4000000000000004</v>
      </c>
      <c r="E1579" s="137">
        <v>83.6</v>
      </c>
      <c r="F1579">
        <v>18</v>
      </c>
    </row>
    <row r="1580" spans="1:6">
      <c r="A1580">
        <v>13682</v>
      </c>
      <c r="B1580" t="s">
        <v>356</v>
      </c>
      <c r="C1580" t="s">
        <v>265</v>
      </c>
      <c r="D1580" s="137">
        <v>-5</v>
      </c>
      <c r="E1580" s="137">
        <v>83.1</v>
      </c>
      <c r="F1580">
        <v>24</v>
      </c>
    </row>
    <row r="1581" spans="1:6">
      <c r="A1581">
        <v>13683</v>
      </c>
      <c r="B1581" t="s">
        <v>334</v>
      </c>
      <c r="C1581" t="s">
        <v>253</v>
      </c>
      <c r="D1581" s="137">
        <v>-7.8</v>
      </c>
      <c r="E1581" s="137">
        <v>84.4</v>
      </c>
      <c r="F1581">
        <v>12</v>
      </c>
    </row>
    <row r="1582" spans="1:6">
      <c r="A1582">
        <v>13684</v>
      </c>
      <c r="B1582" t="s">
        <v>334</v>
      </c>
      <c r="C1582" t="s">
        <v>253</v>
      </c>
      <c r="D1582" s="137">
        <v>-7.8</v>
      </c>
      <c r="E1582" s="137">
        <v>84.4</v>
      </c>
      <c r="F1582">
        <v>12</v>
      </c>
    </row>
    <row r="1583" spans="1:6">
      <c r="A1583">
        <v>13685</v>
      </c>
      <c r="B1583" t="s">
        <v>356</v>
      </c>
      <c r="C1583" t="s">
        <v>265</v>
      </c>
      <c r="D1583" s="137">
        <v>-5</v>
      </c>
      <c r="E1583" s="137">
        <v>83.1</v>
      </c>
      <c r="F1583">
        <v>24</v>
      </c>
    </row>
    <row r="1584" spans="1:6">
      <c r="A1584">
        <v>13687</v>
      </c>
      <c r="B1584" t="s">
        <v>285</v>
      </c>
      <c r="C1584" t="s">
        <v>262</v>
      </c>
      <c r="D1584" s="137">
        <v>-11.5</v>
      </c>
      <c r="E1584" s="137">
        <v>81</v>
      </c>
      <c r="F1584">
        <v>24</v>
      </c>
    </row>
    <row r="1585" spans="1:6">
      <c r="A1585">
        <v>13690</v>
      </c>
      <c r="B1585" t="s">
        <v>285</v>
      </c>
      <c r="C1585" t="s">
        <v>262</v>
      </c>
      <c r="D1585" s="137">
        <v>-11.5</v>
      </c>
      <c r="E1585" s="137">
        <v>81</v>
      </c>
      <c r="F1585">
        <v>24</v>
      </c>
    </row>
    <row r="1586" spans="1:6">
      <c r="A1586">
        <v>13691</v>
      </c>
      <c r="B1586" t="s">
        <v>363</v>
      </c>
      <c r="C1586" t="s">
        <v>249</v>
      </c>
      <c r="D1586" s="137">
        <v>-4.4000000000000004</v>
      </c>
      <c r="E1586" s="137">
        <v>83.6</v>
      </c>
      <c r="F1586">
        <v>18</v>
      </c>
    </row>
    <row r="1587" spans="1:6">
      <c r="A1587">
        <v>13692</v>
      </c>
      <c r="B1587" t="s">
        <v>363</v>
      </c>
      <c r="C1587" t="s">
        <v>249</v>
      </c>
      <c r="D1587" s="137">
        <v>-4.4000000000000004</v>
      </c>
      <c r="E1587" s="137">
        <v>83.6</v>
      </c>
      <c r="F1587">
        <v>18</v>
      </c>
    </row>
    <row r="1588" spans="1:6">
      <c r="A1588">
        <v>13693</v>
      </c>
      <c r="B1588" t="s">
        <v>363</v>
      </c>
      <c r="C1588" t="s">
        <v>249</v>
      </c>
      <c r="D1588" s="137">
        <v>-4.4000000000000004</v>
      </c>
      <c r="E1588" s="137">
        <v>83.6</v>
      </c>
      <c r="F1588">
        <v>18</v>
      </c>
    </row>
    <row r="1589" spans="1:6">
      <c r="A1589">
        <v>13694</v>
      </c>
      <c r="B1589" t="s">
        <v>334</v>
      </c>
      <c r="C1589" t="s">
        <v>253</v>
      </c>
      <c r="D1589" s="137">
        <v>-7.8</v>
      </c>
      <c r="E1589" s="137">
        <v>84.4</v>
      </c>
      <c r="F1589">
        <v>12</v>
      </c>
    </row>
    <row r="1590" spans="1:6">
      <c r="A1590">
        <v>13695</v>
      </c>
      <c r="B1590" t="s">
        <v>285</v>
      </c>
      <c r="C1590" t="s">
        <v>262</v>
      </c>
      <c r="D1590" s="137">
        <v>-11.5</v>
      </c>
      <c r="E1590" s="137">
        <v>81</v>
      </c>
      <c r="F1590">
        <v>24</v>
      </c>
    </row>
    <row r="1591" spans="1:6">
      <c r="A1591">
        <v>13696</v>
      </c>
      <c r="B1591" t="s">
        <v>334</v>
      </c>
      <c r="C1591" t="s">
        <v>253</v>
      </c>
      <c r="D1591" s="137">
        <v>-7.8</v>
      </c>
      <c r="E1591" s="137">
        <v>84.4</v>
      </c>
      <c r="F1591">
        <v>12</v>
      </c>
    </row>
    <row r="1592" spans="1:6">
      <c r="A1592">
        <v>13697</v>
      </c>
      <c r="B1592" t="s">
        <v>334</v>
      </c>
      <c r="C1592" t="s">
        <v>253</v>
      </c>
      <c r="D1592" s="137">
        <v>-7.8</v>
      </c>
      <c r="E1592" s="137">
        <v>84.4</v>
      </c>
      <c r="F1592">
        <v>12</v>
      </c>
    </row>
    <row r="1593" spans="1:6">
      <c r="A1593">
        <v>13699</v>
      </c>
      <c r="B1593" t="s">
        <v>334</v>
      </c>
      <c r="C1593" t="s">
        <v>253</v>
      </c>
      <c r="D1593" s="137">
        <v>-7.8</v>
      </c>
      <c r="E1593" s="137">
        <v>84.4</v>
      </c>
      <c r="F1593">
        <v>12</v>
      </c>
    </row>
    <row r="1594" spans="1:6">
      <c r="A1594">
        <v>13730</v>
      </c>
      <c r="B1594" t="s">
        <v>318</v>
      </c>
      <c r="C1594" t="s">
        <v>240</v>
      </c>
      <c r="D1594" s="137">
        <v>4.5</v>
      </c>
      <c r="E1594" s="137">
        <v>82.3</v>
      </c>
      <c r="F1594">
        <v>12</v>
      </c>
    </row>
    <row r="1595" spans="1:6">
      <c r="A1595">
        <v>13731</v>
      </c>
      <c r="B1595" t="s">
        <v>318</v>
      </c>
      <c r="C1595" t="s">
        <v>240</v>
      </c>
      <c r="D1595" s="137">
        <v>4.5</v>
      </c>
      <c r="E1595" s="137">
        <v>82.3</v>
      </c>
      <c r="F1595">
        <v>12</v>
      </c>
    </row>
    <row r="1596" spans="1:6">
      <c r="A1596">
        <v>13732</v>
      </c>
      <c r="B1596" t="s">
        <v>318</v>
      </c>
      <c r="C1596" t="s">
        <v>240</v>
      </c>
      <c r="D1596" s="137">
        <v>4.5</v>
      </c>
      <c r="E1596" s="137">
        <v>82.3</v>
      </c>
      <c r="F1596">
        <v>12</v>
      </c>
    </row>
    <row r="1597" spans="1:6">
      <c r="A1597">
        <v>13733</v>
      </c>
      <c r="B1597" t="s">
        <v>344</v>
      </c>
      <c r="C1597" t="s">
        <v>264</v>
      </c>
      <c r="D1597" s="137">
        <v>1.2</v>
      </c>
      <c r="E1597" s="137">
        <v>84.2</v>
      </c>
      <c r="F1597">
        <v>18</v>
      </c>
    </row>
    <row r="1598" spans="1:6">
      <c r="A1598">
        <v>13734</v>
      </c>
      <c r="B1598" t="s">
        <v>318</v>
      </c>
      <c r="C1598" t="s">
        <v>240</v>
      </c>
      <c r="D1598" s="137">
        <v>4.5</v>
      </c>
      <c r="E1598" s="137">
        <v>82.3</v>
      </c>
      <c r="F1598">
        <v>12</v>
      </c>
    </row>
    <row r="1599" spans="1:6">
      <c r="A1599">
        <v>13736</v>
      </c>
      <c r="B1599" t="s">
        <v>318</v>
      </c>
      <c r="C1599" t="s">
        <v>240</v>
      </c>
      <c r="D1599" s="137">
        <v>4.5</v>
      </c>
      <c r="E1599" s="137">
        <v>82.3</v>
      </c>
      <c r="F1599">
        <v>12</v>
      </c>
    </row>
    <row r="1600" spans="1:6">
      <c r="A1600">
        <v>13737</v>
      </c>
      <c r="B1600" t="s">
        <v>318</v>
      </c>
      <c r="C1600" t="s">
        <v>240</v>
      </c>
      <c r="D1600" s="137">
        <v>4.5</v>
      </c>
      <c r="E1600" s="137">
        <v>82.3</v>
      </c>
      <c r="F1600">
        <v>12</v>
      </c>
    </row>
    <row r="1601" spans="1:6">
      <c r="A1601">
        <v>13738</v>
      </c>
      <c r="B1601" t="s">
        <v>318</v>
      </c>
      <c r="C1601" t="s">
        <v>240</v>
      </c>
      <c r="D1601" s="137">
        <v>4.5</v>
      </c>
      <c r="E1601" s="137">
        <v>82.3</v>
      </c>
      <c r="F1601">
        <v>12</v>
      </c>
    </row>
    <row r="1602" spans="1:6">
      <c r="A1602">
        <v>13739</v>
      </c>
      <c r="B1602" t="s">
        <v>312</v>
      </c>
      <c r="C1602" t="s">
        <v>250</v>
      </c>
      <c r="D1602" s="137">
        <v>-1.8</v>
      </c>
      <c r="E1602" s="137">
        <v>84.7</v>
      </c>
      <c r="F1602">
        <v>12</v>
      </c>
    </row>
    <row r="1603" spans="1:6">
      <c r="A1603">
        <v>13740</v>
      </c>
      <c r="B1603" t="s">
        <v>318</v>
      </c>
      <c r="C1603" t="s">
        <v>240</v>
      </c>
      <c r="D1603" s="137">
        <v>4.5</v>
      </c>
      <c r="E1603" s="137">
        <v>82.3</v>
      </c>
      <c r="F1603">
        <v>12</v>
      </c>
    </row>
    <row r="1604" spans="1:6">
      <c r="A1604">
        <v>13743</v>
      </c>
      <c r="B1604" t="s">
        <v>318</v>
      </c>
      <c r="C1604" t="s">
        <v>240</v>
      </c>
      <c r="D1604" s="137">
        <v>4.5</v>
      </c>
      <c r="E1604" s="137">
        <v>82.3</v>
      </c>
      <c r="F1604">
        <v>12</v>
      </c>
    </row>
    <row r="1605" spans="1:6">
      <c r="A1605">
        <v>13744</v>
      </c>
      <c r="B1605" t="s">
        <v>318</v>
      </c>
      <c r="C1605" t="s">
        <v>240</v>
      </c>
      <c r="D1605" s="137">
        <v>4.5</v>
      </c>
      <c r="E1605" s="137">
        <v>82.3</v>
      </c>
      <c r="F1605">
        <v>12</v>
      </c>
    </row>
    <row r="1606" spans="1:6">
      <c r="A1606">
        <v>13745</v>
      </c>
      <c r="B1606" t="s">
        <v>318</v>
      </c>
      <c r="C1606" t="s">
        <v>240</v>
      </c>
      <c r="D1606" s="137">
        <v>4.5</v>
      </c>
      <c r="E1606" s="137">
        <v>82.3</v>
      </c>
      <c r="F1606">
        <v>12</v>
      </c>
    </row>
    <row r="1607" spans="1:6">
      <c r="A1607">
        <v>13746</v>
      </c>
      <c r="B1607" t="s">
        <v>318</v>
      </c>
      <c r="C1607" t="s">
        <v>240</v>
      </c>
      <c r="D1607" s="137">
        <v>4.5</v>
      </c>
      <c r="E1607" s="137">
        <v>82.3</v>
      </c>
      <c r="F1607">
        <v>12</v>
      </c>
    </row>
    <row r="1608" spans="1:6">
      <c r="A1608">
        <v>13747</v>
      </c>
      <c r="B1608" t="s">
        <v>344</v>
      </c>
      <c r="C1608" t="s">
        <v>264</v>
      </c>
      <c r="D1608" s="137">
        <v>1.2</v>
      </c>
      <c r="E1608" s="137">
        <v>84.2</v>
      </c>
      <c r="F1608">
        <v>18</v>
      </c>
    </row>
    <row r="1609" spans="1:6">
      <c r="A1609">
        <v>13748</v>
      </c>
      <c r="B1609" t="s">
        <v>318</v>
      </c>
      <c r="C1609" t="s">
        <v>240</v>
      </c>
      <c r="D1609" s="137">
        <v>4.5</v>
      </c>
      <c r="E1609" s="137">
        <v>82.3</v>
      </c>
      <c r="F1609">
        <v>12</v>
      </c>
    </row>
    <row r="1610" spans="1:6">
      <c r="A1610">
        <v>13749</v>
      </c>
      <c r="B1610" t="s">
        <v>318</v>
      </c>
      <c r="C1610" t="s">
        <v>240</v>
      </c>
      <c r="D1610" s="137">
        <v>4.5</v>
      </c>
      <c r="E1610" s="137">
        <v>82.3</v>
      </c>
      <c r="F1610">
        <v>12</v>
      </c>
    </row>
    <row r="1611" spans="1:6">
      <c r="A1611">
        <v>13750</v>
      </c>
      <c r="B1611" t="s">
        <v>344</v>
      </c>
      <c r="C1611" t="s">
        <v>264</v>
      </c>
      <c r="D1611" s="137">
        <v>1.2</v>
      </c>
      <c r="E1611" s="137">
        <v>84.2</v>
      </c>
      <c r="F1611">
        <v>18</v>
      </c>
    </row>
    <row r="1612" spans="1:6">
      <c r="A1612">
        <v>13751</v>
      </c>
      <c r="B1612" t="s">
        <v>344</v>
      </c>
      <c r="C1612" t="s">
        <v>264</v>
      </c>
      <c r="D1612" s="137">
        <v>1.2</v>
      </c>
      <c r="E1612" s="137">
        <v>84.2</v>
      </c>
      <c r="F1612">
        <v>18</v>
      </c>
    </row>
    <row r="1613" spans="1:6">
      <c r="A1613">
        <v>13752</v>
      </c>
      <c r="B1613" t="s">
        <v>344</v>
      </c>
      <c r="C1613" t="s">
        <v>264</v>
      </c>
      <c r="D1613" s="137">
        <v>1.2</v>
      </c>
      <c r="E1613" s="137">
        <v>84.2</v>
      </c>
      <c r="F1613">
        <v>18</v>
      </c>
    </row>
    <row r="1614" spans="1:6">
      <c r="A1614">
        <v>13753</v>
      </c>
      <c r="B1614" t="s">
        <v>344</v>
      </c>
      <c r="C1614" t="s">
        <v>264</v>
      </c>
      <c r="D1614" s="137">
        <v>1.2</v>
      </c>
      <c r="E1614" s="137">
        <v>84.2</v>
      </c>
      <c r="F1614">
        <v>18</v>
      </c>
    </row>
    <row r="1615" spans="1:6">
      <c r="A1615">
        <v>13754</v>
      </c>
      <c r="B1615" t="s">
        <v>318</v>
      </c>
      <c r="C1615" t="s">
        <v>240</v>
      </c>
      <c r="D1615" s="137">
        <v>4.5</v>
      </c>
      <c r="E1615" s="137">
        <v>82.3</v>
      </c>
      <c r="F1615">
        <v>12</v>
      </c>
    </row>
    <row r="1616" spans="1:6">
      <c r="A1616">
        <v>13755</v>
      </c>
      <c r="B1616" t="s">
        <v>318</v>
      </c>
      <c r="C1616" t="s">
        <v>240</v>
      </c>
      <c r="D1616" s="137">
        <v>4.5</v>
      </c>
      <c r="E1616" s="137">
        <v>82.3</v>
      </c>
      <c r="F1616">
        <v>12</v>
      </c>
    </row>
    <row r="1617" spans="1:6">
      <c r="A1617">
        <v>13756</v>
      </c>
      <c r="B1617" t="s">
        <v>351</v>
      </c>
      <c r="C1617" t="s">
        <v>254</v>
      </c>
      <c r="D1617" s="137">
        <v>4.7</v>
      </c>
      <c r="E1617" s="137">
        <v>82.5</v>
      </c>
      <c r="F1617">
        <v>12</v>
      </c>
    </row>
    <row r="1618" spans="1:6">
      <c r="A1618">
        <v>13757</v>
      </c>
      <c r="B1618" t="s">
        <v>344</v>
      </c>
      <c r="C1618" t="s">
        <v>264</v>
      </c>
      <c r="D1618" s="137">
        <v>1.2</v>
      </c>
      <c r="E1618" s="137">
        <v>84.2</v>
      </c>
      <c r="F1618">
        <v>18</v>
      </c>
    </row>
    <row r="1619" spans="1:6">
      <c r="A1619">
        <v>13758</v>
      </c>
      <c r="B1619" t="s">
        <v>344</v>
      </c>
      <c r="C1619" t="s">
        <v>264</v>
      </c>
      <c r="D1619" s="137">
        <v>1.2</v>
      </c>
      <c r="E1619" s="137">
        <v>84.2</v>
      </c>
      <c r="F1619">
        <v>18</v>
      </c>
    </row>
    <row r="1620" spans="1:6">
      <c r="A1620">
        <v>13760</v>
      </c>
      <c r="B1620" t="s">
        <v>318</v>
      </c>
      <c r="C1620" t="s">
        <v>240</v>
      </c>
      <c r="D1620" s="137">
        <v>4.5</v>
      </c>
      <c r="E1620" s="137">
        <v>82.3</v>
      </c>
      <c r="F1620">
        <v>12</v>
      </c>
    </row>
    <row r="1621" spans="1:6">
      <c r="A1621">
        <v>13761</v>
      </c>
      <c r="B1621" t="s">
        <v>318</v>
      </c>
      <c r="C1621" t="s">
        <v>240</v>
      </c>
      <c r="D1621" s="137">
        <v>4.5</v>
      </c>
      <c r="E1621" s="137">
        <v>82.3</v>
      </c>
      <c r="F1621">
        <v>12</v>
      </c>
    </row>
    <row r="1622" spans="1:6">
      <c r="A1622">
        <v>13762</v>
      </c>
      <c r="B1622" t="s">
        <v>318</v>
      </c>
      <c r="C1622" t="s">
        <v>240</v>
      </c>
      <c r="D1622" s="137">
        <v>4.5</v>
      </c>
      <c r="E1622" s="137">
        <v>82.3</v>
      </c>
      <c r="F1622">
        <v>12</v>
      </c>
    </row>
    <row r="1623" spans="1:6">
      <c r="A1623">
        <v>13763</v>
      </c>
      <c r="B1623" t="s">
        <v>318</v>
      </c>
      <c r="C1623" t="s">
        <v>240</v>
      </c>
      <c r="D1623" s="137">
        <v>4.5</v>
      </c>
      <c r="E1623" s="137">
        <v>82.3</v>
      </c>
      <c r="F1623">
        <v>12</v>
      </c>
    </row>
    <row r="1624" spans="1:6">
      <c r="A1624">
        <v>13774</v>
      </c>
      <c r="B1624" t="s">
        <v>351</v>
      </c>
      <c r="C1624" t="s">
        <v>254</v>
      </c>
      <c r="D1624" s="137">
        <v>4.7</v>
      </c>
      <c r="E1624" s="137">
        <v>82.5</v>
      </c>
      <c r="F1624">
        <v>12</v>
      </c>
    </row>
    <row r="1625" spans="1:6">
      <c r="A1625">
        <v>13775</v>
      </c>
      <c r="B1625" t="s">
        <v>344</v>
      </c>
      <c r="C1625" t="s">
        <v>264</v>
      </c>
      <c r="D1625" s="137">
        <v>1.2</v>
      </c>
      <c r="E1625" s="137">
        <v>84.2</v>
      </c>
      <c r="F1625">
        <v>18</v>
      </c>
    </row>
    <row r="1626" spans="1:6">
      <c r="A1626">
        <v>13776</v>
      </c>
      <c r="B1626" t="s">
        <v>344</v>
      </c>
      <c r="C1626" t="s">
        <v>264</v>
      </c>
      <c r="D1626" s="137">
        <v>1.2</v>
      </c>
      <c r="E1626" s="137">
        <v>84.2</v>
      </c>
      <c r="F1626">
        <v>18</v>
      </c>
    </row>
    <row r="1627" spans="1:6">
      <c r="A1627">
        <v>13777</v>
      </c>
      <c r="B1627" t="s">
        <v>318</v>
      </c>
      <c r="C1627" t="s">
        <v>240</v>
      </c>
      <c r="D1627" s="137">
        <v>4.5</v>
      </c>
      <c r="E1627" s="137">
        <v>82.3</v>
      </c>
      <c r="F1627">
        <v>12</v>
      </c>
    </row>
    <row r="1628" spans="1:6">
      <c r="A1628">
        <v>13778</v>
      </c>
      <c r="B1628" t="s">
        <v>318</v>
      </c>
      <c r="C1628" t="s">
        <v>240</v>
      </c>
      <c r="D1628" s="137">
        <v>4.5</v>
      </c>
      <c r="E1628" s="137">
        <v>82.3</v>
      </c>
      <c r="F1628">
        <v>12</v>
      </c>
    </row>
    <row r="1629" spans="1:6">
      <c r="A1629">
        <v>13780</v>
      </c>
      <c r="B1629" t="s">
        <v>344</v>
      </c>
      <c r="C1629" t="s">
        <v>264</v>
      </c>
      <c r="D1629" s="137">
        <v>1.2</v>
      </c>
      <c r="E1629" s="137">
        <v>84.2</v>
      </c>
      <c r="F1629">
        <v>18</v>
      </c>
    </row>
    <row r="1630" spans="1:6">
      <c r="A1630">
        <v>13782</v>
      </c>
      <c r="B1630" t="s">
        <v>344</v>
      </c>
      <c r="C1630" t="s">
        <v>264</v>
      </c>
      <c r="D1630" s="137">
        <v>1.2</v>
      </c>
      <c r="E1630" s="137">
        <v>84.2</v>
      </c>
      <c r="F1630">
        <v>18</v>
      </c>
    </row>
    <row r="1631" spans="1:6">
      <c r="A1631">
        <v>13783</v>
      </c>
      <c r="B1631" t="s">
        <v>351</v>
      </c>
      <c r="C1631" t="s">
        <v>254</v>
      </c>
      <c r="D1631" s="137">
        <v>4.7</v>
      </c>
      <c r="E1631" s="137">
        <v>82.5</v>
      </c>
      <c r="F1631">
        <v>12</v>
      </c>
    </row>
    <row r="1632" spans="1:6">
      <c r="A1632">
        <v>13784</v>
      </c>
      <c r="B1632" t="s">
        <v>318</v>
      </c>
      <c r="C1632" t="s">
        <v>240</v>
      </c>
      <c r="D1632" s="137">
        <v>4.5</v>
      </c>
      <c r="E1632" s="137">
        <v>82.3</v>
      </c>
      <c r="F1632">
        <v>12</v>
      </c>
    </row>
    <row r="1633" spans="1:6">
      <c r="A1633">
        <v>13786</v>
      </c>
      <c r="B1633" t="s">
        <v>312</v>
      </c>
      <c r="C1633" t="s">
        <v>250</v>
      </c>
      <c r="D1633" s="137">
        <v>-1.8</v>
      </c>
      <c r="E1633" s="137">
        <v>84.7</v>
      </c>
      <c r="F1633">
        <v>12</v>
      </c>
    </row>
    <row r="1634" spans="1:6">
      <c r="A1634">
        <v>13787</v>
      </c>
      <c r="B1634" t="s">
        <v>318</v>
      </c>
      <c r="C1634" t="s">
        <v>240</v>
      </c>
      <c r="D1634" s="137">
        <v>4.5</v>
      </c>
      <c r="E1634" s="137">
        <v>82.3</v>
      </c>
      <c r="F1634">
        <v>12</v>
      </c>
    </row>
    <row r="1635" spans="1:6">
      <c r="A1635">
        <v>13788</v>
      </c>
      <c r="B1635" t="s">
        <v>312</v>
      </c>
      <c r="C1635" t="s">
        <v>250</v>
      </c>
      <c r="D1635" s="137">
        <v>-1.8</v>
      </c>
      <c r="E1635" s="137">
        <v>84.7</v>
      </c>
      <c r="F1635">
        <v>12</v>
      </c>
    </row>
    <row r="1636" spans="1:6">
      <c r="A1636">
        <v>13790</v>
      </c>
      <c r="B1636" t="s">
        <v>318</v>
      </c>
      <c r="C1636" t="s">
        <v>240</v>
      </c>
      <c r="D1636" s="137">
        <v>4.5</v>
      </c>
      <c r="E1636" s="137">
        <v>82.3</v>
      </c>
      <c r="F1636">
        <v>12</v>
      </c>
    </row>
    <row r="1637" spans="1:6">
      <c r="A1637">
        <v>13794</v>
      </c>
      <c r="B1637" t="s">
        <v>318</v>
      </c>
      <c r="C1637" t="s">
        <v>240</v>
      </c>
      <c r="D1637" s="137">
        <v>4.5</v>
      </c>
      <c r="E1637" s="137">
        <v>82.3</v>
      </c>
      <c r="F1637">
        <v>12</v>
      </c>
    </row>
    <row r="1638" spans="1:6">
      <c r="A1638">
        <v>13795</v>
      </c>
      <c r="B1638" t="s">
        <v>318</v>
      </c>
      <c r="C1638" t="s">
        <v>240</v>
      </c>
      <c r="D1638" s="137">
        <v>4.5</v>
      </c>
      <c r="E1638" s="137">
        <v>82.3</v>
      </c>
      <c r="F1638">
        <v>12</v>
      </c>
    </row>
    <row r="1639" spans="1:6">
      <c r="A1639">
        <v>13796</v>
      </c>
      <c r="B1639" t="s">
        <v>344</v>
      </c>
      <c r="C1639" t="s">
        <v>264</v>
      </c>
      <c r="D1639" s="137">
        <v>1.2</v>
      </c>
      <c r="E1639" s="137">
        <v>84.2</v>
      </c>
      <c r="F1639">
        <v>18</v>
      </c>
    </row>
    <row r="1640" spans="1:6">
      <c r="A1640">
        <v>13797</v>
      </c>
      <c r="B1640" t="s">
        <v>318</v>
      </c>
      <c r="C1640" t="s">
        <v>240</v>
      </c>
      <c r="D1640" s="137">
        <v>4.5</v>
      </c>
      <c r="E1640" s="137">
        <v>82.3</v>
      </c>
      <c r="F1640">
        <v>12</v>
      </c>
    </row>
    <row r="1641" spans="1:6">
      <c r="A1641">
        <v>13801</v>
      </c>
      <c r="B1641" t="s">
        <v>344</v>
      </c>
      <c r="C1641" t="s">
        <v>264</v>
      </c>
      <c r="D1641" s="137">
        <v>1.2</v>
      </c>
      <c r="E1641" s="137">
        <v>84.2</v>
      </c>
      <c r="F1641">
        <v>18</v>
      </c>
    </row>
    <row r="1642" spans="1:6">
      <c r="A1642">
        <v>13802</v>
      </c>
      <c r="B1642" t="s">
        <v>318</v>
      </c>
      <c r="C1642" t="s">
        <v>240</v>
      </c>
      <c r="D1642" s="137">
        <v>4.5</v>
      </c>
      <c r="E1642" s="137">
        <v>82.3</v>
      </c>
      <c r="F1642">
        <v>12</v>
      </c>
    </row>
    <row r="1643" spans="1:6">
      <c r="A1643">
        <v>13803</v>
      </c>
      <c r="B1643" t="s">
        <v>318</v>
      </c>
      <c r="C1643" t="s">
        <v>240</v>
      </c>
      <c r="D1643" s="137">
        <v>4.5</v>
      </c>
      <c r="E1643" s="137">
        <v>82.3</v>
      </c>
      <c r="F1643">
        <v>12</v>
      </c>
    </row>
    <row r="1644" spans="1:6">
      <c r="A1644">
        <v>13804</v>
      </c>
      <c r="B1644" t="s">
        <v>344</v>
      </c>
      <c r="C1644" t="s">
        <v>264</v>
      </c>
      <c r="D1644" s="137">
        <v>1.2</v>
      </c>
      <c r="E1644" s="137">
        <v>84.2</v>
      </c>
      <c r="F1644">
        <v>18</v>
      </c>
    </row>
    <row r="1645" spans="1:6">
      <c r="A1645">
        <v>13806</v>
      </c>
      <c r="B1645" t="s">
        <v>344</v>
      </c>
      <c r="C1645" t="s">
        <v>264</v>
      </c>
      <c r="D1645" s="137">
        <v>1.2</v>
      </c>
      <c r="E1645" s="137">
        <v>84.2</v>
      </c>
      <c r="F1645">
        <v>18</v>
      </c>
    </row>
    <row r="1646" spans="1:6">
      <c r="A1646">
        <v>13807</v>
      </c>
      <c r="B1646" t="s">
        <v>312</v>
      </c>
      <c r="C1646" t="s">
        <v>250</v>
      </c>
      <c r="D1646" s="137">
        <v>-1.8</v>
      </c>
      <c r="E1646" s="137">
        <v>84.7</v>
      </c>
      <c r="F1646">
        <v>12</v>
      </c>
    </row>
    <row r="1647" spans="1:6">
      <c r="A1647">
        <v>13808</v>
      </c>
      <c r="B1647" t="s">
        <v>344</v>
      </c>
      <c r="C1647" t="s">
        <v>264</v>
      </c>
      <c r="D1647" s="137">
        <v>1.2</v>
      </c>
      <c r="E1647" s="137">
        <v>84.2</v>
      </c>
      <c r="F1647">
        <v>18</v>
      </c>
    </row>
    <row r="1648" spans="1:6">
      <c r="A1648">
        <v>13809</v>
      </c>
      <c r="B1648" t="s">
        <v>344</v>
      </c>
      <c r="C1648" t="s">
        <v>264</v>
      </c>
      <c r="D1648" s="137">
        <v>1.2</v>
      </c>
      <c r="E1648" s="137">
        <v>84.2</v>
      </c>
      <c r="F1648">
        <v>18</v>
      </c>
    </row>
    <row r="1649" spans="1:6">
      <c r="A1649">
        <v>13810</v>
      </c>
      <c r="B1649" t="s">
        <v>344</v>
      </c>
      <c r="C1649" t="s">
        <v>264</v>
      </c>
      <c r="D1649" s="137">
        <v>1.2</v>
      </c>
      <c r="E1649" s="137">
        <v>84.2</v>
      </c>
      <c r="F1649">
        <v>18</v>
      </c>
    </row>
    <row r="1650" spans="1:6">
      <c r="A1650">
        <v>13811</v>
      </c>
      <c r="B1650" t="s">
        <v>318</v>
      </c>
      <c r="C1650" t="s">
        <v>240</v>
      </c>
      <c r="D1650" s="137">
        <v>4.5</v>
      </c>
      <c r="E1650" s="137">
        <v>82.3</v>
      </c>
      <c r="F1650">
        <v>12</v>
      </c>
    </row>
    <row r="1651" spans="1:6">
      <c r="A1651">
        <v>13812</v>
      </c>
      <c r="B1651" t="s">
        <v>318</v>
      </c>
      <c r="C1651" t="s">
        <v>240</v>
      </c>
      <c r="D1651" s="137">
        <v>4.5</v>
      </c>
      <c r="E1651" s="137">
        <v>82.3</v>
      </c>
      <c r="F1651">
        <v>12</v>
      </c>
    </row>
    <row r="1652" spans="1:6">
      <c r="A1652">
        <v>13813</v>
      </c>
      <c r="B1652" t="s">
        <v>318</v>
      </c>
      <c r="C1652" t="s">
        <v>240</v>
      </c>
      <c r="D1652" s="137">
        <v>4.5</v>
      </c>
      <c r="E1652" s="137">
        <v>82.3</v>
      </c>
      <c r="F1652">
        <v>12</v>
      </c>
    </row>
    <row r="1653" spans="1:6">
      <c r="A1653">
        <v>13814</v>
      </c>
      <c r="B1653" t="s">
        <v>344</v>
      </c>
      <c r="C1653" t="s">
        <v>264</v>
      </c>
      <c r="D1653" s="137">
        <v>1.2</v>
      </c>
      <c r="E1653" s="137">
        <v>84.2</v>
      </c>
      <c r="F1653">
        <v>18</v>
      </c>
    </row>
    <row r="1654" spans="1:6">
      <c r="A1654">
        <v>13815</v>
      </c>
      <c r="B1654" t="s">
        <v>344</v>
      </c>
      <c r="C1654" t="s">
        <v>264</v>
      </c>
      <c r="D1654" s="137">
        <v>1.2</v>
      </c>
      <c r="E1654" s="137">
        <v>84.2</v>
      </c>
      <c r="F1654">
        <v>18</v>
      </c>
    </row>
    <row r="1655" spans="1:6">
      <c r="A1655">
        <v>13820</v>
      </c>
      <c r="B1655" t="s">
        <v>344</v>
      </c>
      <c r="C1655" t="s">
        <v>264</v>
      </c>
      <c r="D1655" s="137">
        <v>1.2</v>
      </c>
      <c r="E1655" s="137">
        <v>84.2</v>
      </c>
      <c r="F1655">
        <v>18</v>
      </c>
    </row>
    <row r="1656" spans="1:6">
      <c r="A1656">
        <v>13825</v>
      </c>
      <c r="B1656" t="s">
        <v>344</v>
      </c>
      <c r="C1656" t="s">
        <v>264</v>
      </c>
      <c r="D1656" s="137">
        <v>1.2</v>
      </c>
      <c r="E1656" s="137">
        <v>84.2</v>
      </c>
      <c r="F1656">
        <v>18</v>
      </c>
    </row>
    <row r="1657" spans="1:6">
      <c r="A1657">
        <v>13826</v>
      </c>
      <c r="B1657" t="s">
        <v>318</v>
      </c>
      <c r="C1657" t="s">
        <v>240</v>
      </c>
      <c r="D1657" s="137">
        <v>4.5</v>
      </c>
      <c r="E1657" s="137">
        <v>82.3</v>
      </c>
      <c r="F1657">
        <v>12</v>
      </c>
    </row>
    <row r="1658" spans="1:6">
      <c r="A1658">
        <v>13827</v>
      </c>
      <c r="B1658" t="s">
        <v>318</v>
      </c>
      <c r="C1658" t="s">
        <v>240</v>
      </c>
      <c r="D1658" s="137">
        <v>4.5</v>
      </c>
      <c r="E1658" s="137">
        <v>82.3</v>
      </c>
      <c r="F1658">
        <v>12</v>
      </c>
    </row>
    <row r="1659" spans="1:6">
      <c r="A1659">
        <v>13830</v>
      </c>
      <c r="B1659" t="s">
        <v>344</v>
      </c>
      <c r="C1659" t="s">
        <v>264</v>
      </c>
      <c r="D1659" s="137">
        <v>1.2</v>
      </c>
      <c r="E1659" s="137">
        <v>84.2</v>
      </c>
      <c r="F1659">
        <v>18</v>
      </c>
    </row>
    <row r="1660" spans="1:6">
      <c r="A1660">
        <v>13832</v>
      </c>
      <c r="B1660" t="s">
        <v>344</v>
      </c>
      <c r="C1660" t="s">
        <v>264</v>
      </c>
      <c r="D1660" s="137">
        <v>1.2</v>
      </c>
      <c r="E1660" s="137">
        <v>84.2</v>
      </c>
      <c r="F1660">
        <v>18</v>
      </c>
    </row>
    <row r="1661" spans="1:6">
      <c r="A1661">
        <v>13833</v>
      </c>
      <c r="B1661" t="s">
        <v>318</v>
      </c>
      <c r="C1661" t="s">
        <v>240</v>
      </c>
      <c r="D1661" s="137">
        <v>4.5</v>
      </c>
      <c r="E1661" s="137">
        <v>82.3</v>
      </c>
      <c r="F1661">
        <v>12</v>
      </c>
    </row>
    <row r="1662" spans="1:6">
      <c r="A1662">
        <v>13834</v>
      </c>
      <c r="B1662" t="s">
        <v>344</v>
      </c>
      <c r="C1662" t="s">
        <v>264</v>
      </c>
      <c r="D1662" s="137">
        <v>1.2</v>
      </c>
      <c r="E1662" s="137">
        <v>84.2</v>
      </c>
      <c r="F1662">
        <v>18</v>
      </c>
    </row>
    <row r="1663" spans="1:6">
      <c r="A1663">
        <v>13835</v>
      </c>
      <c r="B1663" t="s">
        <v>318</v>
      </c>
      <c r="C1663" t="s">
        <v>240</v>
      </c>
      <c r="D1663" s="137">
        <v>4.5</v>
      </c>
      <c r="E1663" s="137">
        <v>82.3</v>
      </c>
      <c r="F1663">
        <v>12</v>
      </c>
    </row>
    <row r="1664" spans="1:6">
      <c r="A1664">
        <v>13838</v>
      </c>
      <c r="B1664" t="s">
        <v>344</v>
      </c>
      <c r="C1664" t="s">
        <v>264</v>
      </c>
      <c r="D1664" s="137">
        <v>1.2</v>
      </c>
      <c r="E1664" s="137">
        <v>84.2</v>
      </c>
      <c r="F1664">
        <v>18</v>
      </c>
    </row>
    <row r="1665" spans="1:6">
      <c r="A1665">
        <v>13839</v>
      </c>
      <c r="B1665" t="s">
        <v>344</v>
      </c>
      <c r="C1665" t="s">
        <v>264</v>
      </c>
      <c r="D1665" s="137">
        <v>1.2</v>
      </c>
      <c r="E1665" s="137">
        <v>84.2</v>
      </c>
      <c r="F1665">
        <v>18</v>
      </c>
    </row>
    <row r="1666" spans="1:6">
      <c r="A1666">
        <v>13840</v>
      </c>
      <c r="B1666" t="s">
        <v>318</v>
      </c>
      <c r="C1666" t="s">
        <v>240</v>
      </c>
      <c r="D1666" s="137">
        <v>4.5</v>
      </c>
      <c r="E1666" s="137">
        <v>82.3</v>
      </c>
      <c r="F1666">
        <v>12</v>
      </c>
    </row>
    <row r="1667" spans="1:6">
      <c r="A1667">
        <v>13841</v>
      </c>
      <c r="B1667" t="s">
        <v>318</v>
      </c>
      <c r="C1667" t="s">
        <v>240</v>
      </c>
      <c r="D1667" s="137">
        <v>4.5</v>
      </c>
      <c r="E1667" s="137">
        <v>82.3</v>
      </c>
      <c r="F1667">
        <v>12</v>
      </c>
    </row>
    <row r="1668" spans="1:6">
      <c r="A1668">
        <v>13842</v>
      </c>
      <c r="B1668" t="s">
        <v>312</v>
      </c>
      <c r="C1668" t="s">
        <v>250</v>
      </c>
      <c r="D1668" s="137">
        <v>-1.8</v>
      </c>
      <c r="E1668" s="137">
        <v>84.7</v>
      </c>
      <c r="F1668">
        <v>12</v>
      </c>
    </row>
    <row r="1669" spans="1:6">
      <c r="A1669">
        <v>13843</v>
      </c>
      <c r="B1669" t="s">
        <v>344</v>
      </c>
      <c r="C1669" t="s">
        <v>264</v>
      </c>
      <c r="D1669" s="137">
        <v>1.2</v>
      </c>
      <c r="E1669" s="137">
        <v>84.2</v>
      </c>
      <c r="F1669">
        <v>18</v>
      </c>
    </row>
    <row r="1670" spans="1:6">
      <c r="A1670">
        <v>13844</v>
      </c>
      <c r="B1670" t="s">
        <v>344</v>
      </c>
      <c r="C1670" t="s">
        <v>264</v>
      </c>
      <c r="D1670" s="137">
        <v>1.2</v>
      </c>
      <c r="E1670" s="137">
        <v>84.2</v>
      </c>
      <c r="F1670">
        <v>18</v>
      </c>
    </row>
    <row r="1671" spans="1:6">
      <c r="A1671">
        <v>13845</v>
      </c>
      <c r="B1671" t="s">
        <v>318</v>
      </c>
      <c r="C1671" t="s">
        <v>240</v>
      </c>
      <c r="D1671" s="137">
        <v>4.5</v>
      </c>
      <c r="E1671" s="137">
        <v>82.3</v>
      </c>
      <c r="F1671">
        <v>12</v>
      </c>
    </row>
    <row r="1672" spans="1:6">
      <c r="A1672">
        <v>13846</v>
      </c>
      <c r="B1672" t="s">
        <v>344</v>
      </c>
      <c r="C1672" t="s">
        <v>264</v>
      </c>
      <c r="D1672" s="137">
        <v>1.2</v>
      </c>
      <c r="E1672" s="137">
        <v>84.2</v>
      </c>
      <c r="F1672">
        <v>18</v>
      </c>
    </row>
    <row r="1673" spans="1:6">
      <c r="A1673">
        <v>13847</v>
      </c>
      <c r="B1673" t="s">
        <v>318</v>
      </c>
      <c r="C1673" t="s">
        <v>240</v>
      </c>
      <c r="D1673" s="137">
        <v>4.5</v>
      </c>
      <c r="E1673" s="137">
        <v>82.3</v>
      </c>
      <c r="F1673">
        <v>12</v>
      </c>
    </row>
    <row r="1674" spans="1:6">
      <c r="A1674">
        <v>13848</v>
      </c>
      <c r="B1674" t="s">
        <v>318</v>
      </c>
      <c r="C1674" t="s">
        <v>240</v>
      </c>
      <c r="D1674" s="137">
        <v>4.5</v>
      </c>
      <c r="E1674" s="137">
        <v>82.3</v>
      </c>
      <c r="F1674">
        <v>12</v>
      </c>
    </row>
    <row r="1675" spans="1:6">
      <c r="A1675">
        <v>13849</v>
      </c>
      <c r="B1675" t="s">
        <v>344</v>
      </c>
      <c r="C1675" t="s">
        <v>264</v>
      </c>
      <c r="D1675" s="137">
        <v>1.2</v>
      </c>
      <c r="E1675" s="137">
        <v>84.2</v>
      </c>
      <c r="F1675">
        <v>18</v>
      </c>
    </row>
    <row r="1676" spans="1:6">
      <c r="A1676">
        <v>13850</v>
      </c>
      <c r="B1676" t="s">
        <v>318</v>
      </c>
      <c r="C1676" t="s">
        <v>240</v>
      </c>
      <c r="D1676" s="137">
        <v>4.5</v>
      </c>
      <c r="E1676" s="137">
        <v>82.3</v>
      </c>
      <c r="F1676">
        <v>12</v>
      </c>
    </row>
    <row r="1677" spans="1:6">
      <c r="A1677">
        <v>13851</v>
      </c>
      <c r="B1677" t="s">
        <v>318</v>
      </c>
      <c r="C1677" t="s">
        <v>240</v>
      </c>
      <c r="D1677" s="137">
        <v>4.5</v>
      </c>
      <c r="E1677" s="137">
        <v>82.3</v>
      </c>
      <c r="F1677">
        <v>12</v>
      </c>
    </row>
    <row r="1678" spans="1:6">
      <c r="A1678">
        <v>13856</v>
      </c>
      <c r="B1678" t="s">
        <v>318</v>
      </c>
      <c r="C1678" t="s">
        <v>240</v>
      </c>
      <c r="D1678" s="137">
        <v>4.5</v>
      </c>
      <c r="E1678" s="137">
        <v>82.3</v>
      </c>
      <c r="F1678">
        <v>12</v>
      </c>
    </row>
    <row r="1679" spans="1:6">
      <c r="A1679">
        <v>13859</v>
      </c>
      <c r="B1679" t="s">
        <v>344</v>
      </c>
      <c r="C1679" t="s">
        <v>264</v>
      </c>
      <c r="D1679" s="137">
        <v>1.2</v>
      </c>
      <c r="E1679" s="137">
        <v>84.2</v>
      </c>
      <c r="F1679">
        <v>18</v>
      </c>
    </row>
    <row r="1680" spans="1:6">
      <c r="A1680">
        <v>13860</v>
      </c>
      <c r="B1680" t="s">
        <v>344</v>
      </c>
      <c r="C1680" t="s">
        <v>264</v>
      </c>
      <c r="D1680" s="137">
        <v>1.2</v>
      </c>
      <c r="E1680" s="137">
        <v>84.2</v>
      </c>
      <c r="F1680">
        <v>18</v>
      </c>
    </row>
    <row r="1681" spans="1:6">
      <c r="A1681">
        <v>13861</v>
      </c>
      <c r="B1681" t="s">
        <v>344</v>
      </c>
      <c r="C1681" t="s">
        <v>264</v>
      </c>
      <c r="D1681" s="137">
        <v>1.2</v>
      </c>
      <c r="E1681" s="137">
        <v>84.2</v>
      </c>
      <c r="F1681">
        <v>18</v>
      </c>
    </row>
    <row r="1682" spans="1:6">
      <c r="A1682">
        <v>13862</v>
      </c>
      <c r="B1682" t="s">
        <v>318</v>
      </c>
      <c r="C1682" t="s">
        <v>240</v>
      </c>
      <c r="D1682" s="137">
        <v>4.5</v>
      </c>
      <c r="E1682" s="137">
        <v>82.3</v>
      </c>
      <c r="F1682">
        <v>12</v>
      </c>
    </row>
    <row r="1683" spans="1:6">
      <c r="A1683">
        <v>13863</v>
      </c>
      <c r="B1683" t="s">
        <v>318</v>
      </c>
      <c r="C1683" t="s">
        <v>240</v>
      </c>
      <c r="D1683" s="137">
        <v>4.5</v>
      </c>
      <c r="E1683" s="137">
        <v>82.3</v>
      </c>
      <c r="F1683">
        <v>12</v>
      </c>
    </row>
    <row r="1684" spans="1:6">
      <c r="A1684">
        <v>13864</v>
      </c>
      <c r="B1684" t="s">
        <v>318</v>
      </c>
      <c r="C1684" t="s">
        <v>240</v>
      </c>
      <c r="D1684" s="137">
        <v>4.5</v>
      </c>
      <c r="E1684" s="137">
        <v>82.3</v>
      </c>
      <c r="F1684">
        <v>12</v>
      </c>
    </row>
    <row r="1685" spans="1:6">
      <c r="A1685">
        <v>13865</v>
      </c>
      <c r="B1685" t="s">
        <v>318</v>
      </c>
      <c r="C1685" t="s">
        <v>240</v>
      </c>
      <c r="D1685" s="137">
        <v>4.5</v>
      </c>
      <c r="E1685" s="137">
        <v>82.3</v>
      </c>
      <c r="F1685">
        <v>12</v>
      </c>
    </row>
    <row r="1686" spans="1:6">
      <c r="A1686">
        <v>13901</v>
      </c>
      <c r="B1686" t="s">
        <v>318</v>
      </c>
      <c r="C1686" t="s">
        <v>240</v>
      </c>
      <c r="D1686" s="137">
        <v>4.5</v>
      </c>
      <c r="E1686" s="137">
        <v>82.3</v>
      </c>
      <c r="F1686">
        <v>12</v>
      </c>
    </row>
    <row r="1687" spans="1:6">
      <c r="A1687">
        <v>13902</v>
      </c>
      <c r="B1687" t="s">
        <v>318</v>
      </c>
      <c r="C1687" t="s">
        <v>240</v>
      </c>
      <c r="D1687" s="137">
        <v>4.5</v>
      </c>
      <c r="E1687" s="137">
        <v>82.3</v>
      </c>
      <c r="F1687">
        <v>12</v>
      </c>
    </row>
    <row r="1688" spans="1:6">
      <c r="A1688">
        <v>13903</v>
      </c>
      <c r="B1688" t="s">
        <v>318</v>
      </c>
      <c r="C1688" t="s">
        <v>240</v>
      </c>
      <c r="D1688" s="137">
        <v>4.5</v>
      </c>
      <c r="E1688" s="137">
        <v>82.3</v>
      </c>
      <c r="F1688">
        <v>12</v>
      </c>
    </row>
    <row r="1689" spans="1:6">
      <c r="A1689">
        <v>13904</v>
      </c>
      <c r="B1689" t="s">
        <v>318</v>
      </c>
      <c r="C1689" t="s">
        <v>240</v>
      </c>
      <c r="D1689" s="137">
        <v>4.5</v>
      </c>
      <c r="E1689" s="137">
        <v>82.3</v>
      </c>
      <c r="F1689">
        <v>12</v>
      </c>
    </row>
    <row r="1690" spans="1:6">
      <c r="A1690">
        <v>13905</v>
      </c>
      <c r="B1690" t="s">
        <v>318</v>
      </c>
      <c r="C1690" t="s">
        <v>240</v>
      </c>
      <c r="D1690" s="137">
        <v>4.5</v>
      </c>
      <c r="E1690" s="137">
        <v>82.3</v>
      </c>
      <c r="F1690">
        <v>12</v>
      </c>
    </row>
    <row r="1691" spans="1:6">
      <c r="A1691">
        <v>14001</v>
      </c>
      <c r="B1691" t="s">
        <v>341</v>
      </c>
      <c r="C1691" t="s">
        <v>259</v>
      </c>
      <c r="D1691" s="137">
        <v>6.9</v>
      </c>
      <c r="E1691" s="137">
        <v>85.2</v>
      </c>
      <c r="F1691">
        <v>18</v>
      </c>
    </row>
    <row r="1692" spans="1:6">
      <c r="A1692">
        <v>14004</v>
      </c>
      <c r="B1692" t="s">
        <v>341</v>
      </c>
      <c r="C1692" t="s">
        <v>259</v>
      </c>
      <c r="D1692" s="137">
        <v>6.9</v>
      </c>
      <c r="E1692" s="137">
        <v>85.2</v>
      </c>
      <c r="F1692">
        <v>18</v>
      </c>
    </row>
    <row r="1693" spans="1:6">
      <c r="A1693">
        <v>14005</v>
      </c>
      <c r="B1693" t="s">
        <v>295</v>
      </c>
      <c r="C1693" t="s">
        <v>243</v>
      </c>
      <c r="D1693" s="137">
        <v>7.4</v>
      </c>
      <c r="E1693" s="137">
        <v>83.9</v>
      </c>
      <c r="F1693">
        <v>18</v>
      </c>
    </row>
    <row r="1694" spans="1:6">
      <c r="A1694">
        <v>14006</v>
      </c>
      <c r="B1694" t="s">
        <v>341</v>
      </c>
      <c r="C1694" t="s">
        <v>259</v>
      </c>
      <c r="D1694" s="137">
        <v>6.9</v>
      </c>
      <c r="E1694" s="137">
        <v>85.2</v>
      </c>
      <c r="F1694">
        <v>18</v>
      </c>
    </row>
    <row r="1695" spans="1:6">
      <c r="A1695">
        <v>14008</v>
      </c>
      <c r="B1695" t="s">
        <v>341</v>
      </c>
      <c r="C1695" t="s">
        <v>259</v>
      </c>
      <c r="D1695" s="137">
        <v>6.9</v>
      </c>
      <c r="E1695" s="137">
        <v>85.2</v>
      </c>
      <c r="F1695">
        <v>18</v>
      </c>
    </row>
    <row r="1696" spans="1:6">
      <c r="A1696">
        <v>14009</v>
      </c>
      <c r="B1696" t="s">
        <v>300</v>
      </c>
      <c r="C1696" t="s">
        <v>252</v>
      </c>
      <c r="D1696" s="137">
        <v>4.8</v>
      </c>
      <c r="E1696" s="137">
        <v>81.099999999999994</v>
      </c>
      <c r="F1696">
        <v>12</v>
      </c>
    </row>
    <row r="1697" spans="1:6">
      <c r="A1697">
        <v>14010</v>
      </c>
      <c r="B1697" t="s">
        <v>341</v>
      </c>
      <c r="C1697" t="s">
        <v>259</v>
      </c>
      <c r="D1697" s="137">
        <v>6.9</v>
      </c>
      <c r="E1697" s="137">
        <v>85.2</v>
      </c>
      <c r="F1697">
        <v>18</v>
      </c>
    </row>
    <row r="1698" spans="1:6">
      <c r="A1698">
        <v>14011</v>
      </c>
      <c r="B1698" t="s">
        <v>295</v>
      </c>
      <c r="C1698" t="s">
        <v>243</v>
      </c>
      <c r="D1698" s="137">
        <v>7.4</v>
      </c>
      <c r="E1698" s="137">
        <v>83.9</v>
      </c>
      <c r="F1698">
        <v>18</v>
      </c>
    </row>
    <row r="1699" spans="1:6">
      <c r="A1699">
        <v>14012</v>
      </c>
      <c r="B1699" t="s">
        <v>341</v>
      </c>
      <c r="C1699" t="s">
        <v>259</v>
      </c>
      <c r="D1699" s="137">
        <v>6.9</v>
      </c>
      <c r="E1699" s="137">
        <v>85.2</v>
      </c>
      <c r="F1699">
        <v>18</v>
      </c>
    </row>
    <row r="1700" spans="1:6">
      <c r="A1700">
        <v>14013</v>
      </c>
      <c r="B1700" t="s">
        <v>341</v>
      </c>
      <c r="C1700" t="s">
        <v>259</v>
      </c>
      <c r="D1700" s="137">
        <v>6.9</v>
      </c>
      <c r="E1700" s="137">
        <v>85.2</v>
      </c>
      <c r="F1700">
        <v>18</v>
      </c>
    </row>
    <row r="1701" spans="1:6">
      <c r="A1701">
        <v>14020</v>
      </c>
      <c r="B1701" t="s">
        <v>295</v>
      </c>
      <c r="C1701" t="s">
        <v>243</v>
      </c>
      <c r="D1701" s="137">
        <v>7.4</v>
      </c>
      <c r="E1701" s="137">
        <v>83.9</v>
      </c>
      <c r="F1701">
        <v>18</v>
      </c>
    </row>
    <row r="1702" spans="1:6">
      <c r="A1702">
        <v>14021</v>
      </c>
      <c r="B1702" t="s">
        <v>295</v>
      </c>
      <c r="C1702" t="s">
        <v>243</v>
      </c>
      <c r="D1702" s="137">
        <v>7.4</v>
      </c>
      <c r="E1702" s="137">
        <v>83.9</v>
      </c>
      <c r="F1702">
        <v>18</v>
      </c>
    </row>
    <row r="1703" spans="1:6">
      <c r="A1703">
        <v>14024</v>
      </c>
      <c r="B1703" t="s">
        <v>300</v>
      </c>
      <c r="C1703" t="s">
        <v>252</v>
      </c>
      <c r="D1703" s="137">
        <v>4.8</v>
      </c>
      <c r="E1703" s="137">
        <v>81.099999999999994</v>
      </c>
      <c r="F1703">
        <v>12</v>
      </c>
    </row>
    <row r="1704" spans="1:6">
      <c r="A1704">
        <v>14025</v>
      </c>
      <c r="B1704" t="s">
        <v>295</v>
      </c>
      <c r="C1704" t="s">
        <v>243</v>
      </c>
      <c r="D1704" s="137">
        <v>7.4</v>
      </c>
      <c r="E1704" s="137">
        <v>83.9</v>
      </c>
      <c r="F1704">
        <v>18</v>
      </c>
    </row>
    <row r="1705" spans="1:6">
      <c r="A1705">
        <v>14026</v>
      </c>
      <c r="B1705" t="s">
        <v>295</v>
      </c>
      <c r="C1705" t="s">
        <v>243</v>
      </c>
      <c r="D1705" s="137">
        <v>7.4</v>
      </c>
      <c r="E1705" s="137">
        <v>83.9</v>
      </c>
      <c r="F1705">
        <v>18</v>
      </c>
    </row>
    <row r="1706" spans="1:6">
      <c r="A1706">
        <v>14027</v>
      </c>
      <c r="B1706" t="s">
        <v>341</v>
      </c>
      <c r="C1706" t="s">
        <v>259</v>
      </c>
      <c r="D1706" s="137">
        <v>6.9</v>
      </c>
      <c r="E1706" s="137">
        <v>85.2</v>
      </c>
      <c r="F1706">
        <v>18</v>
      </c>
    </row>
    <row r="1707" spans="1:6">
      <c r="A1707">
        <v>14028</v>
      </c>
      <c r="B1707" t="s">
        <v>341</v>
      </c>
      <c r="C1707" t="s">
        <v>259</v>
      </c>
      <c r="D1707" s="137">
        <v>6.9</v>
      </c>
      <c r="E1707" s="137">
        <v>85.2</v>
      </c>
      <c r="F1707">
        <v>18</v>
      </c>
    </row>
    <row r="1708" spans="1:6">
      <c r="A1708">
        <v>14029</v>
      </c>
      <c r="B1708" t="s">
        <v>300</v>
      </c>
      <c r="C1708" t="s">
        <v>252</v>
      </c>
      <c r="D1708" s="137">
        <v>4.8</v>
      </c>
      <c r="E1708" s="137">
        <v>81.099999999999994</v>
      </c>
      <c r="F1708">
        <v>12</v>
      </c>
    </row>
    <row r="1709" spans="1:6">
      <c r="A1709">
        <v>14030</v>
      </c>
      <c r="B1709" t="s">
        <v>300</v>
      </c>
      <c r="C1709" t="s">
        <v>252</v>
      </c>
      <c r="D1709" s="137">
        <v>4.8</v>
      </c>
      <c r="E1709" s="137">
        <v>81.099999999999994</v>
      </c>
      <c r="F1709">
        <v>12</v>
      </c>
    </row>
    <row r="1710" spans="1:6">
      <c r="A1710">
        <v>14031</v>
      </c>
      <c r="B1710" t="s">
        <v>341</v>
      </c>
      <c r="C1710" t="s">
        <v>259</v>
      </c>
      <c r="D1710" s="137">
        <v>6.9</v>
      </c>
      <c r="E1710" s="137">
        <v>85.2</v>
      </c>
      <c r="F1710">
        <v>18</v>
      </c>
    </row>
    <row r="1711" spans="1:6">
      <c r="A1711">
        <v>14032</v>
      </c>
      <c r="B1711" t="s">
        <v>341</v>
      </c>
      <c r="C1711" t="s">
        <v>259</v>
      </c>
      <c r="D1711" s="137">
        <v>6.9</v>
      </c>
      <c r="E1711" s="137">
        <v>85.2</v>
      </c>
      <c r="F1711">
        <v>18</v>
      </c>
    </row>
    <row r="1712" spans="1:6">
      <c r="A1712">
        <v>14033</v>
      </c>
      <c r="B1712" t="s">
        <v>295</v>
      </c>
      <c r="C1712" t="s">
        <v>243</v>
      </c>
      <c r="D1712" s="137">
        <v>7.4</v>
      </c>
      <c r="E1712" s="137">
        <v>83.9</v>
      </c>
      <c r="F1712">
        <v>18</v>
      </c>
    </row>
    <row r="1713" spans="1:6">
      <c r="A1713">
        <v>14034</v>
      </c>
      <c r="B1713" t="s">
        <v>295</v>
      </c>
      <c r="C1713" t="s">
        <v>243</v>
      </c>
      <c r="D1713" s="137">
        <v>7.4</v>
      </c>
      <c r="E1713" s="137">
        <v>83.9</v>
      </c>
      <c r="F1713">
        <v>18</v>
      </c>
    </row>
    <row r="1714" spans="1:6">
      <c r="A1714">
        <v>14035</v>
      </c>
      <c r="B1714" t="s">
        <v>295</v>
      </c>
      <c r="C1714" t="s">
        <v>243</v>
      </c>
      <c r="D1714" s="137">
        <v>7.4</v>
      </c>
      <c r="E1714" s="137">
        <v>83.9</v>
      </c>
      <c r="F1714">
        <v>18</v>
      </c>
    </row>
    <row r="1715" spans="1:6">
      <c r="A1715">
        <v>14036</v>
      </c>
      <c r="B1715" t="s">
        <v>295</v>
      </c>
      <c r="C1715" t="s">
        <v>243</v>
      </c>
      <c r="D1715" s="137">
        <v>7.4</v>
      </c>
      <c r="E1715" s="137">
        <v>83.9</v>
      </c>
      <c r="F1715">
        <v>18</v>
      </c>
    </row>
    <row r="1716" spans="1:6">
      <c r="A1716">
        <v>14037</v>
      </c>
      <c r="B1716" t="s">
        <v>295</v>
      </c>
      <c r="C1716" t="s">
        <v>243</v>
      </c>
      <c r="D1716" s="137">
        <v>7.4</v>
      </c>
      <c r="E1716" s="137">
        <v>83.9</v>
      </c>
      <c r="F1716">
        <v>18</v>
      </c>
    </row>
    <row r="1717" spans="1:6">
      <c r="A1717">
        <v>14038</v>
      </c>
      <c r="B1717" t="s">
        <v>341</v>
      </c>
      <c r="C1717" t="s">
        <v>259</v>
      </c>
      <c r="D1717" s="137">
        <v>6.9</v>
      </c>
      <c r="E1717" s="137">
        <v>85.2</v>
      </c>
      <c r="F1717">
        <v>18</v>
      </c>
    </row>
    <row r="1718" spans="1:6">
      <c r="A1718">
        <v>14039</v>
      </c>
      <c r="B1718" t="s">
        <v>300</v>
      </c>
      <c r="C1718" t="s">
        <v>252</v>
      </c>
      <c r="D1718" s="137">
        <v>4.8</v>
      </c>
      <c r="E1718" s="137">
        <v>81.099999999999994</v>
      </c>
      <c r="F1718">
        <v>12</v>
      </c>
    </row>
    <row r="1719" spans="1:6">
      <c r="A1719">
        <v>14040</v>
      </c>
      <c r="B1719" t="s">
        <v>295</v>
      </c>
      <c r="C1719" t="s">
        <v>243</v>
      </c>
      <c r="D1719" s="137">
        <v>7.4</v>
      </c>
      <c r="E1719" s="137">
        <v>83.9</v>
      </c>
      <c r="F1719">
        <v>18</v>
      </c>
    </row>
    <row r="1720" spans="1:6">
      <c r="A1720">
        <v>14041</v>
      </c>
      <c r="B1720" t="s">
        <v>295</v>
      </c>
      <c r="C1720" t="s">
        <v>243</v>
      </c>
      <c r="D1720" s="137">
        <v>7.4</v>
      </c>
      <c r="E1720" s="137">
        <v>83.9</v>
      </c>
      <c r="F1720">
        <v>18</v>
      </c>
    </row>
    <row r="1721" spans="1:6">
      <c r="A1721">
        <v>14042</v>
      </c>
      <c r="B1721" t="s">
        <v>300</v>
      </c>
      <c r="C1721" t="s">
        <v>252</v>
      </c>
      <c r="D1721" s="137">
        <v>4.8</v>
      </c>
      <c r="E1721" s="137">
        <v>81.099999999999994</v>
      </c>
      <c r="F1721">
        <v>12</v>
      </c>
    </row>
    <row r="1722" spans="1:6">
      <c r="A1722">
        <v>14043</v>
      </c>
      <c r="B1722" t="s">
        <v>295</v>
      </c>
      <c r="C1722" t="s">
        <v>243</v>
      </c>
      <c r="D1722" s="137">
        <v>7.4</v>
      </c>
      <c r="E1722" s="137">
        <v>83.9</v>
      </c>
      <c r="F1722">
        <v>18</v>
      </c>
    </row>
    <row r="1723" spans="1:6">
      <c r="A1723">
        <v>14047</v>
      </c>
      <c r="B1723" t="s">
        <v>341</v>
      </c>
      <c r="C1723" t="s">
        <v>259</v>
      </c>
      <c r="D1723" s="137">
        <v>6.9</v>
      </c>
      <c r="E1723" s="137">
        <v>85.2</v>
      </c>
      <c r="F1723">
        <v>18</v>
      </c>
    </row>
    <row r="1724" spans="1:6">
      <c r="A1724">
        <v>14048</v>
      </c>
      <c r="B1724" t="s">
        <v>341</v>
      </c>
      <c r="C1724" t="s">
        <v>259</v>
      </c>
      <c r="D1724" s="137">
        <v>6.9</v>
      </c>
      <c r="E1724" s="137">
        <v>85.2</v>
      </c>
      <c r="F1724">
        <v>18</v>
      </c>
    </row>
    <row r="1725" spans="1:6">
      <c r="A1725">
        <v>14051</v>
      </c>
      <c r="B1725" t="s">
        <v>341</v>
      </c>
      <c r="C1725" t="s">
        <v>259</v>
      </c>
      <c r="D1725" s="137">
        <v>6.9</v>
      </c>
      <c r="E1725" s="137">
        <v>85.2</v>
      </c>
      <c r="F1725">
        <v>18</v>
      </c>
    </row>
    <row r="1726" spans="1:6">
      <c r="A1726">
        <v>14052</v>
      </c>
      <c r="B1726" t="s">
        <v>295</v>
      </c>
      <c r="C1726" t="s">
        <v>243</v>
      </c>
      <c r="D1726" s="137">
        <v>7.4</v>
      </c>
      <c r="E1726" s="137">
        <v>83.9</v>
      </c>
      <c r="F1726">
        <v>18</v>
      </c>
    </row>
    <row r="1727" spans="1:6">
      <c r="A1727">
        <v>14054</v>
      </c>
      <c r="B1727" t="s">
        <v>295</v>
      </c>
      <c r="C1727" t="s">
        <v>243</v>
      </c>
      <c r="D1727" s="137">
        <v>7.4</v>
      </c>
      <c r="E1727" s="137">
        <v>83.9</v>
      </c>
      <c r="F1727">
        <v>18</v>
      </c>
    </row>
    <row r="1728" spans="1:6">
      <c r="A1728">
        <v>14055</v>
      </c>
      <c r="B1728" t="s">
        <v>300</v>
      </c>
      <c r="C1728" t="s">
        <v>252</v>
      </c>
      <c r="D1728" s="137">
        <v>4.8</v>
      </c>
      <c r="E1728" s="137">
        <v>81.099999999999994</v>
      </c>
      <c r="F1728">
        <v>12</v>
      </c>
    </row>
    <row r="1729" spans="1:6">
      <c r="A1729">
        <v>14056</v>
      </c>
      <c r="B1729" t="s">
        <v>295</v>
      </c>
      <c r="C1729" t="s">
        <v>243</v>
      </c>
      <c r="D1729" s="137">
        <v>7.4</v>
      </c>
      <c r="E1729" s="137">
        <v>83.9</v>
      </c>
      <c r="F1729">
        <v>18</v>
      </c>
    </row>
    <row r="1730" spans="1:6">
      <c r="A1730">
        <v>14057</v>
      </c>
      <c r="B1730" t="s">
        <v>295</v>
      </c>
      <c r="C1730" t="s">
        <v>243</v>
      </c>
      <c r="D1730" s="137">
        <v>7.4</v>
      </c>
      <c r="E1730" s="137">
        <v>83.9</v>
      </c>
      <c r="F1730">
        <v>18</v>
      </c>
    </row>
    <row r="1731" spans="1:6">
      <c r="A1731">
        <v>14058</v>
      </c>
      <c r="B1731" t="s">
        <v>341</v>
      </c>
      <c r="C1731" t="s">
        <v>259</v>
      </c>
      <c r="D1731" s="137">
        <v>6.9</v>
      </c>
      <c r="E1731" s="137">
        <v>85.2</v>
      </c>
      <c r="F1731">
        <v>18</v>
      </c>
    </row>
    <row r="1732" spans="1:6">
      <c r="A1732">
        <v>14059</v>
      </c>
      <c r="B1732" t="s">
        <v>295</v>
      </c>
      <c r="C1732" t="s">
        <v>243</v>
      </c>
      <c r="D1732" s="137">
        <v>7.4</v>
      </c>
      <c r="E1732" s="137">
        <v>83.9</v>
      </c>
      <c r="F1732">
        <v>18</v>
      </c>
    </row>
    <row r="1733" spans="1:6">
      <c r="A1733">
        <v>14060</v>
      </c>
      <c r="B1733" t="s">
        <v>300</v>
      </c>
      <c r="C1733" t="s">
        <v>252</v>
      </c>
      <c r="D1733" s="137">
        <v>4.8</v>
      </c>
      <c r="E1733" s="137">
        <v>81.099999999999994</v>
      </c>
      <c r="F1733">
        <v>12</v>
      </c>
    </row>
    <row r="1734" spans="1:6">
      <c r="A1734">
        <v>14061</v>
      </c>
      <c r="B1734" t="s">
        <v>341</v>
      </c>
      <c r="C1734" t="s">
        <v>259</v>
      </c>
      <c r="D1734" s="137">
        <v>6.9</v>
      </c>
      <c r="E1734" s="137">
        <v>85.2</v>
      </c>
      <c r="F1734">
        <v>18</v>
      </c>
    </row>
    <row r="1735" spans="1:6">
      <c r="A1735">
        <v>14062</v>
      </c>
      <c r="B1735" t="s">
        <v>295</v>
      </c>
      <c r="C1735" t="s">
        <v>243</v>
      </c>
      <c r="D1735" s="137">
        <v>7.4</v>
      </c>
      <c r="E1735" s="137">
        <v>83.9</v>
      </c>
      <c r="F1735">
        <v>18</v>
      </c>
    </row>
    <row r="1736" spans="1:6">
      <c r="A1736">
        <v>14063</v>
      </c>
      <c r="B1736" t="s">
        <v>300</v>
      </c>
      <c r="C1736" t="s">
        <v>252</v>
      </c>
      <c r="D1736" s="137">
        <v>4.8</v>
      </c>
      <c r="E1736" s="137">
        <v>81.099999999999994</v>
      </c>
      <c r="F1736">
        <v>12</v>
      </c>
    </row>
    <row r="1737" spans="1:6">
      <c r="A1737">
        <v>14065</v>
      </c>
      <c r="B1737" t="s">
        <v>300</v>
      </c>
      <c r="C1737" t="s">
        <v>252</v>
      </c>
      <c r="D1737" s="137">
        <v>4.8</v>
      </c>
      <c r="E1737" s="137">
        <v>81.099999999999994</v>
      </c>
      <c r="F1737">
        <v>12</v>
      </c>
    </row>
    <row r="1738" spans="1:6">
      <c r="A1738">
        <v>14066</v>
      </c>
      <c r="B1738" t="s">
        <v>300</v>
      </c>
      <c r="C1738" t="s">
        <v>252</v>
      </c>
      <c r="D1738" s="137">
        <v>4.8</v>
      </c>
      <c r="E1738" s="137">
        <v>81.099999999999994</v>
      </c>
      <c r="F1738">
        <v>12</v>
      </c>
    </row>
    <row r="1739" spans="1:6">
      <c r="A1739">
        <v>14067</v>
      </c>
      <c r="B1739" t="s">
        <v>341</v>
      </c>
      <c r="C1739" t="s">
        <v>259</v>
      </c>
      <c r="D1739" s="137">
        <v>6.9</v>
      </c>
      <c r="E1739" s="137">
        <v>85.2</v>
      </c>
      <c r="F1739">
        <v>18</v>
      </c>
    </row>
    <row r="1740" spans="1:6">
      <c r="A1740">
        <v>14068</v>
      </c>
      <c r="B1740" t="s">
        <v>341</v>
      </c>
      <c r="C1740" t="s">
        <v>259</v>
      </c>
      <c r="D1740" s="137">
        <v>6.9</v>
      </c>
      <c r="E1740" s="137">
        <v>85.2</v>
      </c>
      <c r="F1740">
        <v>18</v>
      </c>
    </row>
    <row r="1741" spans="1:6">
      <c r="A1741">
        <v>14069</v>
      </c>
      <c r="B1741" t="s">
        <v>300</v>
      </c>
      <c r="C1741" t="s">
        <v>252</v>
      </c>
      <c r="D1741" s="137">
        <v>4.8</v>
      </c>
      <c r="E1741" s="137">
        <v>81.099999999999994</v>
      </c>
      <c r="F1741">
        <v>12</v>
      </c>
    </row>
    <row r="1742" spans="1:6">
      <c r="A1742">
        <v>14070</v>
      </c>
      <c r="B1742" t="s">
        <v>295</v>
      </c>
      <c r="C1742" t="s">
        <v>243</v>
      </c>
      <c r="D1742" s="137">
        <v>7.4</v>
      </c>
      <c r="E1742" s="137">
        <v>83.9</v>
      </c>
      <c r="F1742">
        <v>18</v>
      </c>
    </row>
    <row r="1743" spans="1:6">
      <c r="A1743">
        <v>14072</v>
      </c>
      <c r="B1743" t="s">
        <v>341</v>
      </c>
      <c r="C1743" t="s">
        <v>259</v>
      </c>
      <c r="D1743" s="137">
        <v>6.9</v>
      </c>
      <c r="E1743" s="137">
        <v>85.2</v>
      </c>
      <c r="F1743">
        <v>18</v>
      </c>
    </row>
    <row r="1744" spans="1:6">
      <c r="A1744">
        <v>14075</v>
      </c>
      <c r="B1744" t="s">
        <v>295</v>
      </c>
      <c r="C1744" t="s">
        <v>243</v>
      </c>
      <c r="D1744" s="137">
        <v>7.4</v>
      </c>
      <c r="E1744" s="137">
        <v>83.9</v>
      </c>
      <c r="F1744">
        <v>18</v>
      </c>
    </row>
    <row r="1745" spans="1:6">
      <c r="A1745">
        <v>14080</v>
      </c>
      <c r="B1745" t="s">
        <v>295</v>
      </c>
      <c r="C1745" t="s">
        <v>243</v>
      </c>
      <c r="D1745" s="137">
        <v>7.4</v>
      </c>
      <c r="E1745" s="137">
        <v>83.9</v>
      </c>
      <c r="F1745">
        <v>18</v>
      </c>
    </row>
    <row r="1746" spans="1:6">
      <c r="A1746">
        <v>14081</v>
      </c>
      <c r="B1746" t="s">
        <v>341</v>
      </c>
      <c r="C1746" t="s">
        <v>259</v>
      </c>
      <c r="D1746" s="137">
        <v>6.9</v>
      </c>
      <c r="E1746" s="137">
        <v>85.2</v>
      </c>
      <c r="F1746">
        <v>18</v>
      </c>
    </row>
    <row r="1747" spans="1:6">
      <c r="A1747">
        <v>14082</v>
      </c>
      <c r="B1747" t="s">
        <v>300</v>
      </c>
      <c r="C1747" t="s">
        <v>252</v>
      </c>
      <c r="D1747" s="137">
        <v>4.8</v>
      </c>
      <c r="E1747" s="137">
        <v>81.099999999999994</v>
      </c>
      <c r="F1747">
        <v>12</v>
      </c>
    </row>
    <row r="1748" spans="1:6">
      <c r="A1748">
        <v>14083</v>
      </c>
      <c r="B1748" t="s">
        <v>300</v>
      </c>
      <c r="C1748" t="s">
        <v>252</v>
      </c>
      <c r="D1748" s="137">
        <v>4.8</v>
      </c>
      <c r="E1748" s="137">
        <v>81.099999999999994</v>
      </c>
      <c r="F1748">
        <v>12</v>
      </c>
    </row>
    <row r="1749" spans="1:6">
      <c r="A1749">
        <v>14085</v>
      </c>
      <c r="B1749" t="s">
        <v>341</v>
      </c>
      <c r="C1749" t="s">
        <v>259</v>
      </c>
      <c r="D1749" s="137">
        <v>6.9</v>
      </c>
      <c r="E1749" s="137">
        <v>85.2</v>
      </c>
      <c r="F1749">
        <v>18</v>
      </c>
    </row>
    <row r="1750" spans="1:6">
      <c r="A1750">
        <v>14086</v>
      </c>
      <c r="B1750" t="s">
        <v>295</v>
      </c>
      <c r="C1750" t="s">
        <v>243</v>
      </c>
      <c r="D1750" s="137">
        <v>7.4</v>
      </c>
      <c r="E1750" s="137">
        <v>83.9</v>
      </c>
      <c r="F1750">
        <v>18</v>
      </c>
    </row>
    <row r="1751" spans="1:6">
      <c r="A1751">
        <v>14091</v>
      </c>
      <c r="B1751" t="s">
        <v>295</v>
      </c>
      <c r="C1751" t="s">
        <v>243</v>
      </c>
      <c r="D1751" s="137">
        <v>7.4</v>
      </c>
      <c r="E1751" s="137">
        <v>83.9</v>
      </c>
      <c r="F1751">
        <v>18</v>
      </c>
    </row>
    <row r="1752" spans="1:6">
      <c r="A1752">
        <v>14092</v>
      </c>
      <c r="B1752" t="s">
        <v>341</v>
      </c>
      <c r="C1752" t="s">
        <v>259</v>
      </c>
      <c r="D1752" s="137">
        <v>6.9</v>
      </c>
      <c r="E1752" s="137">
        <v>85.2</v>
      </c>
      <c r="F1752">
        <v>18</v>
      </c>
    </row>
    <row r="1753" spans="1:6">
      <c r="A1753">
        <v>14094</v>
      </c>
      <c r="B1753" t="s">
        <v>341</v>
      </c>
      <c r="C1753" t="s">
        <v>259</v>
      </c>
      <c r="D1753" s="137">
        <v>6.9</v>
      </c>
      <c r="E1753" s="137">
        <v>85.2</v>
      </c>
      <c r="F1753">
        <v>18</v>
      </c>
    </row>
    <row r="1754" spans="1:6">
      <c r="A1754">
        <v>14095</v>
      </c>
      <c r="B1754" t="s">
        <v>341</v>
      </c>
      <c r="C1754" t="s">
        <v>259</v>
      </c>
      <c r="D1754" s="137">
        <v>6.9</v>
      </c>
      <c r="E1754" s="137">
        <v>85.2</v>
      </c>
      <c r="F1754">
        <v>18</v>
      </c>
    </row>
    <row r="1755" spans="1:6">
      <c r="A1755">
        <v>14098</v>
      </c>
      <c r="B1755" t="s">
        <v>341</v>
      </c>
      <c r="C1755" t="s">
        <v>259</v>
      </c>
      <c r="D1755" s="137">
        <v>6.9</v>
      </c>
      <c r="E1755" s="137">
        <v>85.2</v>
      </c>
      <c r="F1755">
        <v>18</v>
      </c>
    </row>
    <row r="1756" spans="1:6">
      <c r="A1756">
        <v>14101</v>
      </c>
      <c r="B1756" t="s">
        <v>300</v>
      </c>
      <c r="C1756" t="s">
        <v>252</v>
      </c>
      <c r="D1756" s="137">
        <v>4.8</v>
      </c>
      <c r="E1756" s="137">
        <v>81.099999999999994</v>
      </c>
      <c r="F1756">
        <v>12</v>
      </c>
    </row>
    <row r="1757" spans="1:6">
      <c r="A1757">
        <v>14102</v>
      </c>
      <c r="B1757" t="s">
        <v>341</v>
      </c>
      <c r="C1757" t="s">
        <v>259</v>
      </c>
      <c r="D1757" s="137">
        <v>6.9</v>
      </c>
      <c r="E1757" s="137">
        <v>85.2</v>
      </c>
      <c r="F1757">
        <v>18</v>
      </c>
    </row>
    <row r="1758" spans="1:6">
      <c r="A1758">
        <v>14103</v>
      </c>
      <c r="B1758" t="s">
        <v>341</v>
      </c>
      <c r="C1758" t="s">
        <v>259</v>
      </c>
      <c r="D1758" s="137">
        <v>6.9</v>
      </c>
      <c r="E1758" s="137">
        <v>85.2</v>
      </c>
      <c r="F1758">
        <v>18</v>
      </c>
    </row>
    <row r="1759" spans="1:6">
      <c r="A1759">
        <v>14105</v>
      </c>
      <c r="B1759" t="s">
        <v>341</v>
      </c>
      <c r="C1759" t="s">
        <v>259</v>
      </c>
      <c r="D1759" s="137">
        <v>6.9</v>
      </c>
      <c r="E1759" s="137">
        <v>85.2</v>
      </c>
      <c r="F1759">
        <v>18</v>
      </c>
    </row>
    <row r="1760" spans="1:6">
      <c r="A1760">
        <v>14107</v>
      </c>
      <c r="B1760" t="s">
        <v>341</v>
      </c>
      <c r="C1760" t="s">
        <v>259</v>
      </c>
      <c r="D1760" s="137">
        <v>6.9</v>
      </c>
      <c r="E1760" s="137">
        <v>85.2</v>
      </c>
      <c r="F1760">
        <v>18</v>
      </c>
    </row>
    <row r="1761" spans="1:6">
      <c r="A1761">
        <v>14108</v>
      </c>
      <c r="B1761" t="s">
        <v>341</v>
      </c>
      <c r="C1761" t="s">
        <v>259</v>
      </c>
      <c r="D1761" s="137">
        <v>6.9</v>
      </c>
      <c r="E1761" s="137">
        <v>85.2</v>
      </c>
      <c r="F1761">
        <v>18</v>
      </c>
    </row>
    <row r="1762" spans="1:6">
      <c r="A1762">
        <v>14109</v>
      </c>
      <c r="B1762" t="s">
        <v>341</v>
      </c>
      <c r="C1762" t="s">
        <v>259</v>
      </c>
      <c r="D1762" s="137">
        <v>6.9</v>
      </c>
      <c r="E1762" s="137">
        <v>85.2</v>
      </c>
      <c r="F1762">
        <v>18</v>
      </c>
    </row>
    <row r="1763" spans="1:6">
      <c r="A1763">
        <v>14110</v>
      </c>
      <c r="B1763" t="s">
        <v>295</v>
      </c>
      <c r="C1763" t="s">
        <v>243</v>
      </c>
      <c r="D1763" s="137">
        <v>7.4</v>
      </c>
      <c r="E1763" s="137">
        <v>83.9</v>
      </c>
      <c r="F1763">
        <v>18</v>
      </c>
    </row>
    <row r="1764" spans="1:6">
      <c r="A1764">
        <v>14111</v>
      </c>
      <c r="B1764" t="s">
        <v>295</v>
      </c>
      <c r="C1764" t="s">
        <v>243</v>
      </c>
      <c r="D1764" s="137">
        <v>7.4</v>
      </c>
      <c r="E1764" s="137">
        <v>83.9</v>
      </c>
      <c r="F1764">
        <v>18</v>
      </c>
    </row>
    <row r="1765" spans="1:6">
      <c r="A1765">
        <v>14112</v>
      </c>
      <c r="B1765" t="s">
        <v>341</v>
      </c>
      <c r="C1765" t="s">
        <v>259</v>
      </c>
      <c r="D1765" s="137">
        <v>6.9</v>
      </c>
      <c r="E1765" s="137">
        <v>85.2</v>
      </c>
      <c r="F1765">
        <v>18</v>
      </c>
    </row>
    <row r="1766" spans="1:6">
      <c r="A1766">
        <v>14113</v>
      </c>
      <c r="B1766" t="s">
        <v>300</v>
      </c>
      <c r="C1766" t="s">
        <v>252</v>
      </c>
      <c r="D1766" s="137">
        <v>4.8</v>
      </c>
      <c r="E1766" s="137">
        <v>81.099999999999994</v>
      </c>
      <c r="F1766">
        <v>12</v>
      </c>
    </row>
    <row r="1767" spans="1:6">
      <c r="A1767">
        <v>14120</v>
      </c>
      <c r="B1767" t="s">
        <v>341</v>
      </c>
      <c r="C1767" t="s">
        <v>259</v>
      </c>
      <c r="D1767" s="137">
        <v>6.9</v>
      </c>
      <c r="E1767" s="137">
        <v>85.2</v>
      </c>
      <c r="F1767">
        <v>18</v>
      </c>
    </row>
    <row r="1768" spans="1:6">
      <c r="A1768">
        <v>14125</v>
      </c>
      <c r="B1768" t="s">
        <v>341</v>
      </c>
      <c r="C1768" t="s">
        <v>259</v>
      </c>
      <c r="D1768" s="137">
        <v>6.9</v>
      </c>
      <c r="E1768" s="137">
        <v>85.2</v>
      </c>
      <c r="F1768">
        <v>18</v>
      </c>
    </row>
    <row r="1769" spans="1:6">
      <c r="A1769">
        <v>14126</v>
      </c>
      <c r="B1769" t="s">
        <v>341</v>
      </c>
      <c r="C1769" t="s">
        <v>259</v>
      </c>
      <c r="D1769" s="137">
        <v>6.9</v>
      </c>
      <c r="E1769" s="137">
        <v>85.2</v>
      </c>
      <c r="F1769">
        <v>18</v>
      </c>
    </row>
    <row r="1770" spans="1:6">
      <c r="A1770">
        <v>14127</v>
      </c>
      <c r="B1770" t="s">
        <v>295</v>
      </c>
      <c r="C1770" t="s">
        <v>243</v>
      </c>
      <c r="D1770" s="137">
        <v>7.4</v>
      </c>
      <c r="E1770" s="137">
        <v>83.9</v>
      </c>
      <c r="F1770">
        <v>18</v>
      </c>
    </row>
    <row r="1771" spans="1:6">
      <c r="A1771">
        <v>14129</v>
      </c>
      <c r="B1771" t="s">
        <v>295</v>
      </c>
      <c r="C1771" t="s">
        <v>243</v>
      </c>
      <c r="D1771" s="137">
        <v>7.4</v>
      </c>
      <c r="E1771" s="137">
        <v>83.9</v>
      </c>
      <c r="F1771">
        <v>18</v>
      </c>
    </row>
    <row r="1772" spans="1:6">
      <c r="A1772">
        <v>14130</v>
      </c>
      <c r="B1772" t="s">
        <v>300</v>
      </c>
      <c r="C1772" t="s">
        <v>252</v>
      </c>
      <c r="D1772" s="137">
        <v>4.8</v>
      </c>
      <c r="E1772" s="137">
        <v>81.099999999999994</v>
      </c>
      <c r="F1772">
        <v>12</v>
      </c>
    </row>
    <row r="1773" spans="1:6">
      <c r="A1773">
        <v>14131</v>
      </c>
      <c r="B1773" t="s">
        <v>341</v>
      </c>
      <c r="C1773" t="s">
        <v>259</v>
      </c>
      <c r="D1773" s="137">
        <v>6.9</v>
      </c>
      <c r="E1773" s="137">
        <v>85.2</v>
      </c>
      <c r="F1773">
        <v>18</v>
      </c>
    </row>
    <row r="1774" spans="1:6">
      <c r="A1774">
        <v>14132</v>
      </c>
      <c r="B1774" t="s">
        <v>341</v>
      </c>
      <c r="C1774" t="s">
        <v>259</v>
      </c>
      <c r="D1774" s="137">
        <v>6.9</v>
      </c>
      <c r="E1774" s="137">
        <v>85.2</v>
      </c>
      <c r="F1774">
        <v>18</v>
      </c>
    </row>
    <row r="1775" spans="1:6">
      <c r="A1775">
        <v>14133</v>
      </c>
      <c r="B1775" t="s">
        <v>300</v>
      </c>
      <c r="C1775" t="s">
        <v>252</v>
      </c>
      <c r="D1775" s="137">
        <v>4.8</v>
      </c>
      <c r="E1775" s="137">
        <v>81.099999999999994</v>
      </c>
      <c r="F1775">
        <v>12</v>
      </c>
    </row>
    <row r="1776" spans="1:6">
      <c r="A1776">
        <v>14134</v>
      </c>
      <c r="B1776" t="s">
        <v>300</v>
      </c>
      <c r="C1776" t="s">
        <v>252</v>
      </c>
      <c r="D1776" s="137">
        <v>4.8</v>
      </c>
      <c r="E1776" s="137">
        <v>81.099999999999994</v>
      </c>
      <c r="F1776">
        <v>12</v>
      </c>
    </row>
    <row r="1777" spans="1:6">
      <c r="A1777">
        <v>14135</v>
      </c>
      <c r="B1777" t="s">
        <v>341</v>
      </c>
      <c r="C1777" t="s">
        <v>259</v>
      </c>
      <c r="D1777" s="137">
        <v>6.9</v>
      </c>
      <c r="E1777" s="137">
        <v>85.2</v>
      </c>
      <c r="F1777">
        <v>18</v>
      </c>
    </row>
    <row r="1778" spans="1:6">
      <c r="A1778">
        <v>14136</v>
      </c>
      <c r="B1778" t="s">
        <v>341</v>
      </c>
      <c r="C1778" t="s">
        <v>259</v>
      </c>
      <c r="D1778" s="137">
        <v>6.9</v>
      </c>
      <c r="E1778" s="137">
        <v>85.2</v>
      </c>
      <c r="F1778">
        <v>18</v>
      </c>
    </row>
    <row r="1779" spans="1:6">
      <c r="A1779">
        <v>14138</v>
      </c>
      <c r="B1779" t="s">
        <v>295</v>
      </c>
      <c r="C1779" t="s">
        <v>243</v>
      </c>
      <c r="D1779" s="137">
        <v>7.4</v>
      </c>
      <c r="E1779" s="137">
        <v>83.9</v>
      </c>
      <c r="F1779">
        <v>18</v>
      </c>
    </row>
    <row r="1780" spans="1:6">
      <c r="A1780">
        <v>14139</v>
      </c>
      <c r="B1780" t="s">
        <v>295</v>
      </c>
      <c r="C1780" t="s">
        <v>243</v>
      </c>
      <c r="D1780" s="137">
        <v>7.4</v>
      </c>
      <c r="E1780" s="137">
        <v>83.9</v>
      </c>
      <c r="F1780">
        <v>18</v>
      </c>
    </row>
    <row r="1781" spans="1:6">
      <c r="A1781">
        <v>14140</v>
      </c>
      <c r="B1781" t="s">
        <v>295</v>
      </c>
      <c r="C1781" t="s">
        <v>243</v>
      </c>
      <c r="D1781" s="137">
        <v>7.4</v>
      </c>
      <c r="E1781" s="137">
        <v>83.9</v>
      </c>
      <c r="F1781">
        <v>18</v>
      </c>
    </row>
    <row r="1782" spans="1:6">
      <c r="A1782">
        <v>14141</v>
      </c>
      <c r="B1782" t="s">
        <v>300</v>
      </c>
      <c r="C1782" t="s">
        <v>252</v>
      </c>
      <c r="D1782" s="137">
        <v>4.8</v>
      </c>
      <c r="E1782" s="137">
        <v>81.099999999999994</v>
      </c>
      <c r="F1782">
        <v>12</v>
      </c>
    </row>
    <row r="1783" spans="1:6">
      <c r="A1783">
        <v>14143</v>
      </c>
      <c r="B1783" t="s">
        <v>295</v>
      </c>
      <c r="C1783" t="s">
        <v>243</v>
      </c>
      <c r="D1783" s="137">
        <v>7.4</v>
      </c>
      <c r="E1783" s="137">
        <v>83.9</v>
      </c>
      <c r="F1783">
        <v>18</v>
      </c>
    </row>
    <row r="1784" spans="1:6">
      <c r="A1784">
        <v>14144</v>
      </c>
      <c r="B1784" t="s">
        <v>341</v>
      </c>
      <c r="C1784" t="s">
        <v>259</v>
      </c>
      <c r="D1784" s="137">
        <v>6.9</v>
      </c>
      <c r="E1784" s="137">
        <v>85.2</v>
      </c>
      <c r="F1784">
        <v>18</v>
      </c>
    </row>
    <row r="1785" spans="1:6">
      <c r="A1785">
        <v>14145</v>
      </c>
      <c r="B1785" t="s">
        <v>295</v>
      </c>
      <c r="C1785" t="s">
        <v>243</v>
      </c>
      <c r="D1785" s="137">
        <v>7.4</v>
      </c>
      <c r="E1785" s="137">
        <v>83.9</v>
      </c>
      <c r="F1785">
        <v>18</v>
      </c>
    </row>
    <row r="1786" spans="1:6">
      <c r="A1786">
        <v>14150</v>
      </c>
      <c r="B1786" t="s">
        <v>341</v>
      </c>
      <c r="C1786" t="s">
        <v>259</v>
      </c>
      <c r="D1786" s="137">
        <v>6.9</v>
      </c>
      <c r="E1786" s="137">
        <v>85.2</v>
      </c>
      <c r="F1786">
        <v>18</v>
      </c>
    </row>
    <row r="1787" spans="1:6">
      <c r="A1787">
        <v>14151</v>
      </c>
      <c r="B1787" t="s">
        <v>341</v>
      </c>
      <c r="C1787" t="s">
        <v>259</v>
      </c>
      <c r="D1787" s="137">
        <v>6.9</v>
      </c>
      <c r="E1787" s="137">
        <v>85.2</v>
      </c>
      <c r="F1787">
        <v>18</v>
      </c>
    </row>
    <row r="1788" spans="1:6">
      <c r="A1788">
        <v>14166</v>
      </c>
      <c r="B1788" t="s">
        <v>341</v>
      </c>
      <c r="C1788" t="s">
        <v>259</v>
      </c>
      <c r="D1788" s="137">
        <v>6.9</v>
      </c>
      <c r="E1788" s="137">
        <v>85.2</v>
      </c>
      <c r="F1788">
        <v>18</v>
      </c>
    </row>
    <row r="1789" spans="1:6">
      <c r="A1789">
        <v>14167</v>
      </c>
      <c r="B1789" t="s">
        <v>300</v>
      </c>
      <c r="C1789" t="s">
        <v>252</v>
      </c>
      <c r="D1789" s="137">
        <v>4.8</v>
      </c>
      <c r="E1789" s="137">
        <v>81.099999999999994</v>
      </c>
      <c r="F1789">
        <v>12</v>
      </c>
    </row>
    <row r="1790" spans="1:6">
      <c r="A1790">
        <v>14168</v>
      </c>
      <c r="B1790" t="s">
        <v>341</v>
      </c>
      <c r="C1790" t="s">
        <v>259</v>
      </c>
      <c r="D1790" s="137">
        <v>6.9</v>
      </c>
      <c r="E1790" s="137">
        <v>85.2</v>
      </c>
      <c r="F1790">
        <v>18</v>
      </c>
    </row>
    <row r="1791" spans="1:6">
      <c r="A1791">
        <v>14169</v>
      </c>
      <c r="B1791" t="s">
        <v>341</v>
      </c>
      <c r="C1791" t="s">
        <v>259</v>
      </c>
      <c r="D1791" s="137">
        <v>6.9</v>
      </c>
      <c r="E1791" s="137">
        <v>85.2</v>
      </c>
      <c r="F1791">
        <v>18</v>
      </c>
    </row>
    <row r="1792" spans="1:6">
      <c r="A1792">
        <v>14170</v>
      </c>
      <c r="B1792" t="s">
        <v>295</v>
      </c>
      <c r="C1792" t="s">
        <v>243</v>
      </c>
      <c r="D1792" s="137">
        <v>7.4</v>
      </c>
      <c r="E1792" s="137">
        <v>83.9</v>
      </c>
      <c r="F1792">
        <v>18</v>
      </c>
    </row>
    <row r="1793" spans="1:6">
      <c r="A1793">
        <v>14171</v>
      </c>
      <c r="B1793" t="s">
        <v>300</v>
      </c>
      <c r="C1793" t="s">
        <v>252</v>
      </c>
      <c r="D1793" s="137">
        <v>4.8</v>
      </c>
      <c r="E1793" s="137">
        <v>81.099999999999994</v>
      </c>
      <c r="F1793">
        <v>12</v>
      </c>
    </row>
    <row r="1794" spans="1:6">
      <c r="A1794">
        <v>14172</v>
      </c>
      <c r="B1794" t="s">
        <v>341</v>
      </c>
      <c r="C1794" t="s">
        <v>259</v>
      </c>
      <c r="D1794" s="137">
        <v>6.9</v>
      </c>
      <c r="E1794" s="137">
        <v>85.2</v>
      </c>
      <c r="F1794">
        <v>18</v>
      </c>
    </row>
    <row r="1795" spans="1:6">
      <c r="A1795">
        <v>14173</v>
      </c>
      <c r="B1795" t="s">
        <v>300</v>
      </c>
      <c r="C1795" t="s">
        <v>252</v>
      </c>
      <c r="D1795" s="137">
        <v>4.8</v>
      </c>
      <c r="E1795" s="137">
        <v>81.099999999999994</v>
      </c>
      <c r="F1795">
        <v>12</v>
      </c>
    </row>
    <row r="1796" spans="1:6">
      <c r="A1796">
        <v>14174</v>
      </c>
      <c r="B1796" t="s">
        <v>341</v>
      </c>
      <c r="C1796" t="s">
        <v>259</v>
      </c>
      <c r="D1796" s="137">
        <v>6.9</v>
      </c>
      <c r="E1796" s="137">
        <v>85.2</v>
      </c>
      <c r="F1796">
        <v>18</v>
      </c>
    </row>
    <row r="1797" spans="1:6">
      <c r="A1797">
        <v>14201</v>
      </c>
      <c r="B1797" t="s">
        <v>341</v>
      </c>
      <c r="C1797" t="s">
        <v>259</v>
      </c>
      <c r="D1797" s="137">
        <v>6.9</v>
      </c>
      <c r="E1797" s="137">
        <v>85.2</v>
      </c>
      <c r="F1797">
        <v>18</v>
      </c>
    </row>
    <row r="1798" spans="1:6">
      <c r="A1798">
        <v>14202</v>
      </c>
      <c r="B1798" t="s">
        <v>341</v>
      </c>
      <c r="C1798" t="s">
        <v>259</v>
      </c>
      <c r="D1798" s="137">
        <v>6.9</v>
      </c>
      <c r="E1798" s="137">
        <v>85.2</v>
      </c>
      <c r="F1798">
        <v>18</v>
      </c>
    </row>
    <row r="1799" spans="1:6">
      <c r="A1799">
        <v>14203</v>
      </c>
      <c r="B1799" t="s">
        <v>341</v>
      </c>
      <c r="C1799" t="s">
        <v>259</v>
      </c>
      <c r="D1799" s="137">
        <v>6.9</v>
      </c>
      <c r="E1799" s="137">
        <v>85.2</v>
      </c>
      <c r="F1799">
        <v>18</v>
      </c>
    </row>
    <row r="1800" spans="1:6">
      <c r="A1800">
        <v>14204</v>
      </c>
      <c r="B1800" t="s">
        <v>341</v>
      </c>
      <c r="C1800" t="s">
        <v>259</v>
      </c>
      <c r="D1800" s="137">
        <v>6.9</v>
      </c>
      <c r="E1800" s="137">
        <v>85.2</v>
      </c>
      <c r="F1800">
        <v>18</v>
      </c>
    </row>
    <row r="1801" spans="1:6">
      <c r="A1801">
        <v>14205</v>
      </c>
      <c r="B1801" t="s">
        <v>341</v>
      </c>
      <c r="C1801" t="s">
        <v>259</v>
      </c>
      <c r="D1801" s="137">
        <v>6.9</v>
      </c>
      <c r="E1801" s="137">
        <v>85.2</v>
      </c>
      <c r="F1801">
        <v>18</v>
      </c>
    </row>
    <row r="1802" spans="1:6">
      <c r="A1802">
        <v>14206</v>
      </c>
      <c r="B1802" t="s">
        <v>295</v>
      </c>
      <c r="C1802" t="s">
        <v>243</v>
      </c>
      <c r="D1802" s="137">
        <v>7.4</v>
      </c>
      <c r="E1802" s="137">
        <v>83.9</v>
      </c>
      <c r="F1802">
        <v>18</v>
      </c>
    </row>
    <row r="1803" spans="1:6">
      <c r="A1803">
        <v>14207</v>
      </c>
      <c r="B1803" t="s">
        <v>341</v>
      </c>
      <c r="C1803" t="s">
        <v>259</v>
      </c>
      <c r="D1803" s="137">
        <v>6.9</v>
      </c>
      <c r="E1803" s="137">
        <v>85.2</v>
      </c>
      <c r="F1803">
        <v>18</v>
      </c>
    </row>
    <row r="1804" spans="1:6">
      <c r="A1804">
        <v>14208</v>
      </c>
      <c r="B1804" t="s">
        <v>341</v>
      </c>
      <c r="C1804" t="s">
        <v>259</v>
      </c>
      <c r="D1804" s="137">
        <v>6.9</v>
      </c>
      <c r="E1804" s="137">
        <v>85.2</v>
      </c>
      <c r="F1804">
        <v>18</v>
      </c>
    </row>
    <row r="1805" spans="1:6">
      <c r="A1805">
        <v>14209</v>
      </c>
      <c r="B1805" t="s">
        <v>341</v>
      </c>
      <c r="C1805" t="s">
        <v>259</v>
      </c>
      <c r="D1805" s="137">
        <v>6.9</v>
      </c>
      <c r="E1805" s="137">
        <v>85.2</v>
      </c>
      <c r="F1805">
        <v>18</v>
      </c>
    </row>
    <row r="1806" spans="1:6">
      <c r="A1806">
        <v>14210</v>
      </c>
      <c r="B1806" t="s">
        <v>341</v>
      </c>
      <c r="C1806" t="s">
        <v>259</v>
      </c>
      <c r="D1806" s="137">
        <v>6.9</v>
      </c>
      <c r="E1806" s="137">
        <v>85.2</v>
      </c>
      <c r="F1806">
        <v>18</v>
      </c>
    </row>
    <row r="1807" spans="1:6">
      <c r="A1807">
        <v>14211</v>
      </c>
      <c r="B1807" t="s">
        <v>295</v>
      </c>
      <c r="C1807" t="s">
        <v>243</v>
      </c>
      <c r="D1807" s="137">
        <v>7.4</v>
      </c>
      <c r="E1807" s="137">
        <v>83.9</v>
      </c>
      <c r="F1807">
        <v>18</v>
      </c>
    </row>
    <row r="1808" spans="1:6">
      <c r="A1808">
        <v>14212</v>
      </c>
      <c r="B1808" t="s">
        <v>295</v>
      </c>
      <c r="C1808" t="s">
        <v>243</v>
      </c>
      <c r="D1808" s="137">
        <v>7.4</v>
      </c>
      <c r="E1808" s="137">
        <v>83.9</v>
      </c>
      <c r="F1808">
        <v>18</v>
      </c>
    </row>
    <row r="1809" spans="1:6">
      <c r="A1809">
        <v>14213</v>
      </c>
      <c r="B1809" t="s">
        <v>341</v>
      </c>
      <c r="C1809" t="s">
        <v>259</v>
      </c>
      <c r="D1809" s="137">
        <v>6.9</v>
      </c>
      <c r="E1809" s="137">
        <v>85.2</v>
      </c>
      <c r="F1809">
        <v>18</v>
      </c>
    </row>
    <row r="1810" spans="1:6">
      <c r="A1810">
        <v>14214</v>
      </c>
      <c r="B1810" t="s">
        <v>341</v>
      </c>
      <c r="C1810" t="s">
        <v>259</v>
      </c>
      <c r="D1810" s="137">
        <v>6.9</v>
      </c>
      <c r="E1810" s="137">
        <v>85.2</v>
      </c>
      <c r="F1810">
        <v>18</v>
      </c>
    </row>
    <row r="1811" spans="1:6">
      <c r="A1811">
        <v>14215</v>
      </c>
      <c r="B1811" t="s">
        <v>295</v>
      </c>
      <c r="C1811" t="s">
        <v>243</v>
      </c>
      <c r="D1811" s="137">
        <v>7.4</v>
      </c>
      <c r="E1811" s="137">
        <v>83.9</v>
      </c>
      <c r="F1811">
        <v>18</v>
      </c>
    </row>
    <row r="1812" spans="1:6">
      <c r="A1812">
        <v>14216</v>
      </c>
      <c r="B1812" t="s">
        <v>341</v>
      </c>
      <c r="C1812" t="s">
        <v>259</v>
      </c>
      <c r="D1812" s="137">
        <v>6.9</v>
      </c>
      <c r="E1812" s="137">
        <v>85.2</v>
      </c>
      <c r="F1812">
        <v>18</v>
      </c>
    </row>
    <row r="1813" spans="1:6">
      <c r="A1813">
        <v>14217</v>
      </c>
      <c r="B1813" t="s">
        <v>341</v>
      </c>
      <c r="C1813" t="s">
        <v>259</v>
      </c>
      <c r="D1813" s="137">
        <v>6.9</v>
      </c>
      <c r="E1813" s="137">
        <v>85.2</v>
      </c>
      <c r="F1813">
        <v>18</v>
      </c>
    </row>
    <row r="1814" spans="1:6">
      <c r="A1814">
        <v>14218</v>
      </c>
      <c r="B1814" t="s">
        <v>341</v>
      </c>
      <c r="C1814" t="s">
        <v>259</v>
      </c>
      <c r="D1814" s="137">
        <v>6.9</v>
      </c>
      <c r="E1814" s="137">
        <v>85.2</v>
      </c>
      <c r="F1814">
        <v>18</v>
      </c>
    </row>
    <row r="1815" spans="1:6">
      <c r="A1815">
        <v>14219</v>
      </c>
      <c r="B1815" t="s">
        <v>341</v>
      </c>
      <c r="C1815" t="s">
        <v>259</v>
      </c>
      <c r="D1815" s="137">
        <v>6.9</v>
      </c>
      <c r="E1815" s="137">
        <v>85.2</v>
      </c>
      <c r="F1815">
        <v>18</v>
      </c>
    </row>
    <row r="1816" spans="1:6">
      <c r="A1816">
        <v>14220</v>
      </c>
      <c r="B1816" t="s">
        <v>341</v>
      </c>
      <c r="C1816" t="s">
        <v>259</v>
      </c>
      <c r="D1816" s="137">
        <v>6.9</v>
      </c>
      <c r="E1816" s="137">
        <v>85.2</v>
      </c>
      <c r="F1816">
        <v>18</v>
      </c>
    </row>
    <row r="1817" spans="1:6">
      <c r="A1817">
        <v>14221</v>
      </c>
      <c r="B1817" t="s">
        <v>295</v>
      </c>
      <c r="C1817" t="s">
        <v>243</v>
      </c>
      <c r="D1817" s="137">
        <v>7.4</v>
      </c>
      <c r="E1817" s="137">
        <v>83.9</v>
      </c>
      <c r="F1817">
        <v>18</v>
      </c>
    </row>
    <row r="1818" spans="1:6">
      <c r="A1818">
        <v>14222</v>
      </c>
      <c r="B1818" t="s">
        <v>341</v>
      </c>
      <c r="C1818" t="s">
        <v>259</v>
      </c>
      <c r="D1818" s="137">
        <v>6.9</v>
      </c>
      <c r="E1818" s="137">
        <v>85.2</v>
      </c>
      <c r="F1818">
        <v>18</v>
      </c>
    </row>
    <row r="1819" spans="1:6">
      <c r="A1819">
        <v>14223</v>
      </c>
      <c r="B1819" t="s">
        <v>341</v>
      </c>
      <c r="C1819" t="s">
        <v>259</v>
      </c>
      <c r="D1819" s="137">
        <v>6.9</v>
      </c>
      <c r="E1819" s="137">
        <v>85.2</v>
      </c>
      <c r="F1819">
        <v>18</v>
      </c>
    </row>
    <row r="1820" spans="1:6">
      <c r="A1820">
        <v>14224</v>
      </c>
      <c r="B1820" t="s">
        <v>295</v>
      </c>
      <c r="C1820" t="s">
        <v>243</v>
      </c>
      <c r="D1820" s="137">
        <v>7.4</v>
      </c>
      <c r="E1820" s="137">
        <v>83.9</v>
      </c>
      <c r="F1820">
        <v>18</v>
      </c>
    </row>
    <row r="1821" spans="1:6">
      <c r="A1821">
        <v>14225</v>
      </c>
      <c r="B1821" t="s">
        <v>295</v>
      </c>
      <c r="C1821" t="s">
        <v>243</v>
      </c>
      <c r="D1821" s="137">
        <v>7.4</v>
      </c>
      <c r="E1821" s="137">
        <v>83.9</v>
      </c>
      <c r="F1821">
        <v>18</v>
      </c>
    </row>
    <row r="1822" spans="1:6">
      <c r="A1822">
        <v>14226</v>
      </c>
      <c r="B1822" t="s">
        <v>295</v>
      </c>
      <c r="C1822" t="s">
        <v>243</v>
      </c>
      <c r="D1822" s="137">
        <v>7.4</v>
      </c>
      <c r="E1822" s="137">
        <v>83.9</v>
      </c>
      <c r="F1822">
        <v>18</v>
      </c>
    </row>
    <row r="1823" spans="1:6">
      <c r="A1823">
        <v>14227</v>
      </c>
      <c r="B1823" t="s">
        <v>295</v>
      </c>
      <c r="C1823" t="s">
        <v>243</v>
      </c>
      <c r="D1823" s="137">
        <v>7.4</v>
      </c>
      <c r="E1823" s="137">
        <v>83.9</v>
      </c>
      <c r="F1823">
        <v>18</v>
      </c>
    </row>
    <row r="1824" spans="1:6">
      <c r="A1824">
        <v>14228</v>
      </c>
      <c r="B1824" t="s">
        <v>341</v>
      </c>
      <c r="C1824" t="s">
        <v>259</v>
      </c>
      <c r="D1824" s="137">
        <v>6.9</v>
      </c>
      <c r="E1824" s="137">
        <v>85.2</v>
      </c>
      <c r="F1824">
        <v>18</v>
      </c>
    </row>
    <row r="1825" spans="1:6">
      <c r="A1825">
        <v>14231</v>
      </c>
      <c r="B1825" t="s">
        <v>295</v>
      </c>
      <c r="C1825" t="s">
        <v>243</v>
      </c>
      <c r="D1825" s="137">
        <v>7.4</v>
      </c>
      <c r="E1825" s="137">
        <v>83.9</v>
      </c>
      <c r="F1825">
        <v>18</v>
      </c>
    </row>
    <row r="1826" spans="1:6">
      <c r="A1826">
        <v>14233</v>
      </c>
      <c r="B1826" t="s">
        <v>341</v>
      </c>
      <c r="C1826" t="s">
        <v>259</v>
      </c>
      <c r="D1826" s="137">
        <v>6.9</v>
      </c>
      <c r="E1826" s="137">
        <v>85.2</v>
      </c>
      <c r="F1826">
        <v>18</v>
      </c>
    </row>
    <row r="1827" spans="1:6">
      <c r="A1827">
        <v>14240</v>
      </c>
      <c r="B1827" t="s">
        <v>295</v>
      </c>
      <c r="C1827" t="s">
        <v>243</v>
      </c>
      <c r="D1827" s="137">
        <v>7.4</v>
      </c>
      <c r="E1827" s="137">
        <v>83.9</v>
      </c>
      <c r="F1827">
        <v>18</v>
      </c>
    </row>
    <row r="1828" spans="1:6">
      <c r="A1828">
        <v>14241</v>
      </c>
      <c r="B1828" t="s">
        <v>341</v>
      </c>
      <c r="C1828" t="s">
        <v>259</v>
      </c>
      <c r="D1828" s="137">
        <v>6.9</v>
      </c>
      <c r="E1828" s="137">
        <v>85.2</v>
      </c>
      <c r="F1828">
        <v>18</v>
      </c>
    </row>
    <row r="1829" spans="1:6">
      <c r="A1829">
        <v>14260</v>
      </c>
      <c r="B1829" t="s">
        <v>341</v>
      </c>
      <c r="C1829" t="s">
        <v>259</v>
      </c>
      <c r="D1829" s="137">
        <v>6.9</v>
      </c>
      <c r="E1829" s="137">
        <v>85.2</v>
      </c>
      <c r="F1829">
        <v>18</v>
      </c>
    </row>
    <row r="1830" spans="1:6">
      <c r="A1830">
        <v>14261</v>
      </c>
      <c r="B1830" t="s">
        <v>341</v>
      </c>
      <c r="C1830" t="s">
        <v>259</v>
      </c>
      <c r="D1830" s="137">
        <v>6.9</v>
      </c>
      <c r="E1830" s="137">
        <v>85.2</v>
      </c>
      <c r="F1830">
        <v>18</v>
      </c>
    </row>
    <row r="1831" spans="1:6">
      <c r="A1831">
        <v>14263</v>
      </c>
      <c r="B1831" t="s">
        <v>341</v>
      </c>
      <c r="C1831" t="s">
        <v>259</v>
      </c>
      <c r="D1831" s="137">
        <v>6.9</v>
      </c>
      <c r="E1831" s="137">
        <v>85.2</v>
      </c>
      <c r="F1831">
        <v>18</v>
      </c>
    </row>
    <row r="1832" spans="1:6">
      <c r="A1832">
        <v>14264</v>
      </c>
      <c r="B1832" t="s">
        <v>341</v>
      </c>
      <c r="C1832" t="s">
        <v>259</v>
      </c>
      <c r="D1832" s="137">
        <v>6.9</v>
      </c>
      <c r="E1832" s="137">
        <v>85.2</v>
      </c>
      <c r="F1832">
        <v>18</v>
      </c>
    </row>
    <row r="1833" spans="1:6">
      <c r="A1833">
        <v>14265</v>
      </c>
      <c r="B1833" t="s">
        <v>341</v>
      </c>
      <c r="C1833" t="s">
        <v>259</v>
      </c>
      <c r="D1833" s="137">
        <v>6.9</v>
      </c>
      <c r="E1833" s="137">
        <v>85.2</v>
      </c>
      <c r="F1833">
        <v>18</v>
      </c>
    </row>
    <row r="1834" spans="1:6">
      <c r="A1834">
        <v>14267</v>
      </c>
      <c r="B1834" t="s">
        <v>341</v>
      </c>
      <c r="C1834" t="s">
        <v>259</v>
      </c>
      <c r="D1834" s="137">
        <v>6.9</v>
      </c>
      <c r="E1834" s="137">
        <v>85.2</v>
      </c>
      <c r="F1834">
        <v>18</v>
      </c>
    </row>
    <row r="1835" spans="1:6">
      <c r="A1835">
        <v>14269</v>
      </c>
      <c r="B1835" t="s">
        <v>341</v>
      </c>
      <c r="C1835" t="s">
        <v>259</v>
      </c>
      <c r="D1835" s="137">
        <v>6.9</v>
      </c>
      <c r="E1835" s="137">
        <v>85.2</v>
      </c>
      <c r="F1835">
        <v>18</v>
      </c>
    </row>
    <row r="1836" spans="1:6">
      <c r="A1836">
        <v>14270</v>
      </c>
      <c r="B1836" t="s">
        <v>341</v>
      </c>
      <c r="C1836" t="s">
        <v>259</v>
      </c>
      <c r="D1836" s="137">
        <v>6.9</v>
      </c>
      <c r="E1836" s="137">
        <v>85.2</v>
      </c>
      <c r="F1836">
        <v>18</v>
      </c>
    </row>
    <row r="1837" spans="1:6">
      <c r="A1837">
        <v>14272</v>
      </c>
      <c r="B1837" t="s">
        <v>341</v>
      </c>
      <c r="C1837" t="s">
        <v>259</v>
      </c>
      <c r="D1837" s="137">
        <v>6.9</v>
      </c>
      <c r="E1837" s="137">
        <v>85.2</v>
      </c>
      <c r="F1837">
        <v>18</v>
      </c>
    </row>
    <row r="1838" spans="1:6">
      <c r="A1838">
        <v>14273</v>
      </c>
      <c r="B1838" t="s">
        <v>341</v>
      </c>
      <c r="C1838" t="s">
        <v>259</v>
      </c>
      <c r="D1838" s="137">
        <v>6.9</v>
      </c>
      <c r="E1838" s="137">
        <v>85.2</v>
      </c>
      <c r="F1838">
        <v>18</v>
      </c>
    </row>
    <row r="1839" spans="1:6">
      <c r="A1839">
        <v>14276</v>
      </c>
      <c r="B1839" t="s">
        <v>341</v>
      </c>
      <c r="C1839" t="s">
        <v>259</v>
      </c>
      <c r="D1839" s="137">
        <v>6.9</v>
      </c>
      <c r="E1839" s="137">
        <v>85.2</v>
      </c>
      <c r="F1839">
        <v>18</v>
      </c>
    </row>
    <row r="1840" spans="1:6">
      <c r="A1840">
        <v>14280</v>
      </c>
      <c r="B1840" t="s">
        <v>341</v>
      </c>
      <c r="C1840" t="s">
        <v>259</v>
      </c>
      <c r="D1840" s="137">
        <v>6.9</v>
      </c>
      <c r="E1840" s="137">
        <v>85.2</v>
      </c>
      <c r="F1840">
        <v>18</v>
      </c>
    </row>
    <row r="1841" spans="1:6">
      <c r="A1841">
        <v>14301</v>
      </c>
      <c r="B1841" t="s">
        <v>341</v>
      </c>
      <c r="C1841" t="s">
        <v>259</v>
      </c>
      <c r="D1841" s="137">
        <v>6.9</v>
      </c>
      <c r="E1841" s="137">
        <v>85.2</v>
      </c>
      <c r="F1841">
        <v>18</v>
      </c>
    </row>
    <row r="1842" spans="1:6">
      <c r="A1842">
        <v>14302</v>
      </c>
      <c r="B1842" t="s">
        <v>341</v>
      </c>
      <c r="C1842" t="s">
        <v>259</v>
      </c>
      <c r="D1842" s="137">
        <v>6.9</v>
      </c>
      <c r="E1842" s="137">
        <v>85.2</v>
      </c>
      <c r="F1842">
        <v>18</v>
      </c>
    </row>
    <row r="1843" spans="1:6">
      <c r="A1843">
        <v>14303</v>
      </c>
      <c r="B1843" t="s">
        <v>341</v>
      </c>
      <c r="C1843" t="s">
        <v>259</v>
      </c>
      <c r="D1843" s="137">
        <v>6.9</v>
      </c>
      <c r="E1843" s="137">
        <v>85.2</v>
      </c>
      <c r="F1843">
        <v>18</v>
      </c>
    </row>
    <row r="1844" spans="1:6">
      <c r="A1844">
        <v>14304</v>
      </c>
      <c r="B1844" t="s">
        <v>341</v>
      </c>
      <c r="C1844" t="s">
        <v>259</v>
      </c>
      <c r="D1844" s="137">
        <v>6.9</v>
      </c>
      <c r="E1844" s="137">
        <v>85.2</v>
      </c>
      <c r="F1844">
        <v>18</v>
      </c>
    </row>
    <row r="1845" spans="1:6">
      <c r="A1845">
        <v>14305</v>
      </c>
      <c r="B1845" t="s">
        <v>341</v>
      </c>
      <c r="C1845" t="s">
        <v>259</v>
      </c>
      <c r="D1845" s="137">
        <v>6.9</v>
      </c>
      <c r="E1845" s="137">
        <v>85.2</v>
      </c>
      <c r="F1845">
        <v>18</v>
      </c>
    </row>
    <row r="1846" spans="1:6">
      <c r="A1846">
        <v>14410</v>
      </c>
      <c r="B1846" t="s">
        <v>322</v>
      </c>
      <c r="C1846" t="s">
        <v>261</v>
      </c>
      <c r="D1846" s="137">
        <v>7.1</v>
      </c>
      <c r="E1846" s="137">
        <v>85.6</v>
      </c>
      <c r="F1846">
        <v>12</v>
      </c>
    </row>
    <row r="1847" spans="1:6">
      <c r="A1847">
        <v>14411</v>
      </c>
      <c r="B1847" t="s">
        <v>341</v>
      </c>
      <c r="C1847" t="s">
        <v>259</v>
      </c>
      <c r="D1847" s="137">
        <v>6.9</v>
      </c>
      <c r="E1847" s="137">
        <v>85.2</v>
      </c>
      <c r="F1847">
        <v>18</v>
      </c>
    </row>
    <row r="1848" spans="1:6">
      <c r="A1848">
        <v>14413</v>
      </c>
      <c r="B1848" t="s">
        <v>354</v>
      </c>
      <c r="C1848" t="s">
        <v>263</v>
      </c>
      <c r="D1848" s="137">
        <v>4.9000000000000004</v>
      </c>
      <c r="E1848" s="137">
        <v>86.4</v>
      </c>
      <c r="F1848">
        <v>12</v>
      </c>
    </row>
    <row r="1849" spans="1:6">
      <c r="A1849">
        <v>14414</v>
      </c>
      <c r="B1849" t="s">
        <v>322</v>
      </c>
      <c r="C1849" t="s">
        <v>261</v>
      </c>
      <c r="D1849" s="137">
        <v>7.1</v>
      </c>
      <c r="E1849" s="137">
        <v>85.6</v>
      </c>
      <c r="F1849">
        <v>12</v>
      </c>
    </row>
    <row r="1850" spans="1:6">
      <c r="A1850">
        <v>14415</v>
      </c>
      <c r="B1850" t="s">
        <v>318</v>
      </c>
      <c r="C1850" t="s">
        <v>240</v>
      </c>
      <c r="D1850" s="137">
        <v>4.5</v>
      </c>
      <c r="E1850" s="137">
        <v>82.3</v>
      </c>
      <c r="F1850">
        <v>12</v>
      </c>
    </row>
    <row r="1851" spans="1:6">
      <c r="A1851">
        <v>14416</v>
      </c>
      <c r="B1851" t="s">
        <v>341</v>
      </c>
      <c r="C1851" t="s">
        <v>259</v>
      </c>
      <c r="D1851" s="137">
        <v>6.9</v>
      </c>
      <c r="E1851" s="137">
        <v>85.2</v>
      </c>
      <c r="F1851">
        <v>18</v>
      </c>
    </row>
    <row r="1852" spans="1:6">
      <c r="A1852">
        <v>14418</v>
      </c>
      <c r="B1852" t="s">
        <v>318</v>
      </c>
      <c r="C1852" t="s">
        <v>240</v>
      </c>
      <c r="D1852" s="137">
        <v>4.5</v>
      </c>
      <c r="E1852" s="137">
        <v>82.3</v>
      </c>
      <c r="F1852">
        <v>12</v>
      </c>
    </row>
    <row r="1853" spans="1:6">
      <c r="A1853">
        <v>14420</v>
      </c>
      <c r="B1853" t="s">
        <v>322</v>
      </c>
      <c r="C1853" t="s">
        <v>261</v>
      </c>
      <c r="D1853" s="137">
        <v>7.1</v>
      </c>
      <c r="E1853" s="137">
        <v>85.6</v>
      </c>
      <c r="F1853">
        <v>12</v>
      </c>
    </row>
    <row r="1854" spans="1:6">
      <c r="A1854">
        <v>14422</v>
      </c>
      <c r="B1854" t="s">
        <v>341</v>
      </c>
      <c r="C1854" t="s">
        <v>259</v>
      </c>
      <c r="D1854" s="137">
        <v>6.9</v>
      </c>
      <c r="E1854" s="137">
        <v>85.2</v>
      </c>
      <c r="F1854">
        <v>18</v>
      </c>
    </row>
    <row r="1855" spans="1:6">
      <c r="A1855">
        <v>14423</v>
      </c>
      <c r="B1855" t="s">
        <v>322</v>
      </c>
      <c r="C1855" t="s">
        <v>261</v>
      </c>
      <c r="D1855" s="137">
        <v>7.1</v>
      </c>
      <c r="E1855" s="137">
        <v>85.6</v>
      </c>
      <c r="F1855">
        <v>12</v>
      </c>
    </row>
    <row r="1856" spans="1:6">
      <c r="A1856">
        <v>14424</v>
      </c>
      <c r="B1856" t="s">
        <v>354</v>
      </c>
      <c r="C1856" t="s">
        <v>263</v>
      </c>
      <c r="D1856" s="137">
        <v>4.9000000000000004</v>
      </c>
      <c r="E1856" s="137">
        <v>86.4</v>
      </c>
      <c r="F1856">
        <v>12</v>
      </c>
    </row>
    <row r="1857" spans="1:6">
      <c r="A1857">
        <v>14425</v>
      </c>
      <c r="B1857" t="s">
        <v>322</v>
      </c>
      <c r="C1857" t="s">
        <v>261</v>
      </c>
      <c r="D1857" s="137">
        <v>7.1</v>
      </c>
      <c r="E1857" s="137">
        <v>85.6</v>
      </c>
      <c r="F1857">
        <v>12</v>
      </c>
    </row>
    <row r="1858" spans="1:6">
      <c r="A1858">
        <v>14427</v>
      </c>
      <c r="B1858" t="s">
        <v>300</v>
      </c>
      <c r="C1858" t="s">
        <v>252</v>
      </c>
      <c r="D1858" s="137">
        <v>4.8</v>
      </c>
      <c r="E1858" s="137">
        <v>81.099999999999994</v>
      </c>
      <c r="F1858">
        <v>12</v>
      </c>
    </row>
    <row r="1859" spans="1:6">
      <c r="A1859">
        <v>14428</v>
      </c>
      <c r="B1859" t="s">
        <v>322</v>
      </c>
      <c r="C1859" t="s">
        <v>261</v>
      </c>
      <c r="D1859" s="137">
        <v>7.1</v>
      </c>
      <c r="E1859" s="137">
        <v>85.6</v>
      </c>
      <c r="F1859">
        <v>12</v>
      </c>
    </row>
    <row r="1860" spans="1:6">
      <c r="A1860">
        <v>14429</v>
      </c>
      <c r="B1860" t="s">
        <v>341</v>
      </c>
      <c r="C1860" t="s">
        <v>259</v>
      </c>
      <c r="D1860" s="137">
        <v>6.9</v>
      </c>
      <c r="E1860" s="137">
        <v>85.2</v>
      </c>
      <c r="F1860">
        <v>18</v>
      </c>
    </row>
    <row r="1861" spans="1:6">
      <c r="A1861">
        <v>14430</v>
      </c>
      <c r="B1861" t="s">
        <v>322</v>
      </c>
      <c r="C1861" t="s">
        <v>261</v>
      </c>
      <c r="D1861" s="137">
        <v>7.1</v>
      </c>
      <c r="E1861" s="137">
        <v>85.6</v>
      </c>
      <c r="F1861">
        <v>12</v>
      </c>
    </row>
    <row r="1862" spans="1:6">
      <c r="A1862">
        <v>14432</v>
      </c>
      <c r="B1862" t="s">
        <v>354</v>
      </c>
      <c r="C1862" t="s">
        <v>263</v>
      </c>
      <c r="D1862" s="137">
        <v>4.9000000000000004</v>
      </c>
      <c r="E1862" s="137">
        <v>86.4</v>
      </c>
      <c r="F1862">
        <v>12</v>
      </c>
    </row>
    <row r="1863" spans="1:6">
      <c r="A1863">
        <v>14433</v>
      </c>
      <c r="B1863" t="s">
        <v>354</v>
      </c>
      <c r="C1863" t="s">
        <v>263</v>
      </c>
      <c r="D1863" s="137">
        <v>4.9000000000000004</v>
      </c>
      <c r="E1863" s="137">
        <v>86.4</v>
      </c>
      <c r="F1863">
        <v>12</v>
      </c>
    </row>
    <row r="1864" spans="1:6">
      <c r="A1864">
        <v>14435</v>
      </c>
      <c r="B1864" t="s">
        <v>295</v>
      </c>
      <c r="C1864" t="s">
        <v>243</v>
      </c>
      <c r="D1864" s="137">
        <v>7.4</v>
      </c>
      <c r="E1864" s="137">
        <v>83.9</v>
      </c>
      <c r="F1864">
        <v>18</v>
      </c>
    </row>
    <row r="1865" spans="1:6">
      <c r="A1865">
        <v>14437</v>
      </c>
      <c r="B1865" t="s">
        <v>295</v>
      </c>
      <c r="C1865" t="s">
        <v>243</v>
      </c>
      <c r="D1865" s="137">
        <v>7.4</v>
      </c>
      <c r="E1865" s="137">
        <v>83.9</v>
      </c>
      <c r="F1865">
        <v>18</v>
      </c>
    </row>
    <row r="1866" spans="1:6">
      <c r="A1866">
        <v>14441</v>
      </c>
      <c r="B1866" t="s">
        <v>354</v>
      </c>
      <c r="C1866" t="s">
        <v>263</v>
      </c>
      <c r="D1866" s="137">
        <v>4.9000000000000004</v>
      </c>
      <c r="E1866" s="137">
        <v>86.4</v>
      </c>
      <c r="F1866">
        <v>12</v>
      </c>
    </row>
    <row r="1867" spans="1:6">
      <c r="A1867">
        <v>14443</v>
      </c>
      <c r="B1867" t="s">
        <v>322</v>
      </c>
      <c r="C1867" t="s">
        <v>261</v>
      </c>
      <c r="D1867" s="137">
        <v>7.1</v>
      </c>
      <c r="E1867" s="137">
        <v>85.6</v>
      </c>
      <c r="F1867">
        <v>12</v>
      </c>
    </row>
    <row r="1868" spans="1:6">
      <c r="A1868">
        <v>14445</v>
      </c>
      <c r="B1868" t="s">
        <v>322</v>
      </c>
      <c r="C1868" t="s">
        <v>261</v>
      </c>
      <c r="D1868" s="137">
        <v>7.1</v>
      </c>
      <c r="E1868" s="137">
        <v>85.6</v>
      </c>
      <c r="F1868">
        <v>12</v>
      </c>
    </row>
    <row r="1869" spans="1:6">
      <c r="A1869">
        <v>14449</v>
      </c>
      <c r="B1869" t="s">
        <v>354</v>
      </c>
      <c r="C1869" t="s">
        <v>263</v>
      </c>
      <c r="D1869" s="137">
        <v>4.9000000000000004</v>
      </c>
      <c r="E1869" s="137">
        <v>86.4</v>
      </c>
      <c r="F1869">
        <v>12</v>
      </c>
    </row>
    <row r="1870" spans="1:6">
      <c r="A1870">
        <v>14450</v>
      </c>
      <c r="B1870" t="s">
        <v>322</v>
      </c>
      <c r="C1870" t="s">
        <v>261</v>
      </c>
      <c r="D1870" s="137">
        <v>7.1</v>
      </c>
      <c r="E1870" s="137">
        <v>85.6</v>
      </c>
      <c r="F1870">
        <v>12</v>
      </c>
    </row>
    <row r="1871" spans="1:6">
      <c r="A1871">
        <v>14452</v>
      </c>
      <c r="B1871" t="s">
        <v>341</v>
      </c>
      <c r="C1871" t="s">
        <v>259</v>
      </c>
      <c r="D1871" s="137">
        <v>6.9</v>
      </c>
      <c r="E1871" s="137">
        <v>85.2</v>
      </c>
      <c r="F1871">
        <v>18</v>
      </c>
    </row>
    <row r="1872" spans="1:6">
      <c r="A1872">
        <v>14453</v>
      </c>
      <c r="B1872" t="s">
        <v>322</v>
      </c>
      <c r="C1872" t="s">
        <v>261</v>
      </c>
      <c r="D1872" s="137">
        <v>7.1</v>
      </c>
      <c r="E1872" s="137">
        <v>85.6</v>
      </c>
      <c r="F1872">
        <v>12</v>
      </c>
    </row>
    <row r="1873" spans="1:6">
      <c r="A1873">
        <v>14454</v>
      </c>
      <c r="B1873" t="s">
        <v>295</v>
      </c>
      <c r="C1873" t="s">
        <v>243</v>
      </c>
      <c r="D1873" s="137">
        <v>7.4</v>
      </c>
      <c r="E1873" s="137">
        <v>83.9</v>
      </c>
      <c r="F1873">
        <v>18</v>
      </c>
    </row>
    <row r="1874" spans="1:6">
      <c r="A1874">
        <v>14456</v>
      </c>
      <c r="B1874" t="s">
        <v>354</v>
      </c>
      <c r="C1874" t="s">
        <v>263</v>
      </c>
      <c r="D1874" s="137">
        <v>4.9000000000000004</v>
      </c>
      <c r="E1874" s="137">
        <v>86.4</v>
      </c>
      <c r="F1874">
        <v>12</v>
      </c>
    </row>
    <row r="1875" spans="1:6">
      <c r="A1875">
        <v>14461</v>
      </c>
      <c r="B1875" t="s">
        <v>318</v>
      </c>
      <c r="C1875" t="s">
        <v>240</v>
      </c>
      <c r="D1875" s="137">
        <v>4.5</v>
      </c>
      <c r="E1875" s="137">
        <v>82.3</v>
      </c>
      <c r="F1875">
        <v>12</v>
      </c>
    </row>
    <row r="1876" spans="1:6">
      <c r="A1876">
        <v>14462</v>
      </c>
      <c r="B1876" t="s">
        <v>295</v>
      </c>
      <c r="C1876" t="s">
        <v>243</v>
      </c>
      <c r="D1876" s="137">
        <v>7.4</v>
      </c>
      <c r="E1876" s="137">
        <v>83.9</v>
      </c>
      <c r="F1876">
        <v>18</v>
      </c>
    </row>
    <row r="1877" spans="1:6">
      <c r="A1877">
        <v>14463</v>
      </c>
      <c r="B1877" t="s">
        <v>318</v>
      </c>
      <c r="C1877" t="s">
        <v>240</v>
      </c>
      <c r="D1877" s="137">
        <v>4.5</v>
      </c>
      <c r="E1877" s="137">
        <v>82.3</v>
      </c>
      <c r="F1877">
        <v>12</v>
      </c>
    </row>
    <row r="1878" spans="1:6">
      <c r="A1878">
        <v>14464</v>
      </c>
      <c r="B1878" t="s">
        <v>322</v>
      </c>
      <c r="C1878" t="s">
        <v>261</v>
      </c>
      <c r="D1878" s="137">
        <v>7.1</v>
      </c>
      <c r="E1878" s="137">
        <v>85.6</v>
      </c>
      <c r="F1878">
        <v>12</v>
      </c>
    </row>
    <row r="1879" spans="1:6">
      <c r="A1879">
        <v>14466</v>
      </c>
      <c r="B1879" t="s">
        <v>295</v>
      </c>
      <c r="C1879" t="s">
        <v>243</v>
      </c>
      <c r="D1879" s="137">
        <v>7.4</v>
      </c>
      <c r="E1879" s="137">
        <v>83.9</v>
      </c>
      <c r="F1879">
        <v>18</v>
      </c>
    </row>
    <row r="1880" spans="1:6">
      <c r="A1880">
        <v>14467</v>
      </c>
      <c r="B1880" t="s">
        <v>322</v>
      </c>
      <c r="C1880" t="s">
        <v>261</v>
      </c>
      <c r="D1880" s="137">
        <v>7.1</v>
      </c>
      <c r="E1880" s="137">
        <v>85.6</v>
      </c>
      <c r="F1880">
        <v>12</v>
      </c>
    </row>
    <row r="1881" spans="1:6">
      <c r="A1881">
        <v>14468</v>
      </c>
      <c r="B1881" t="s">
        <v>322</v>
      </c>
      <c r="C1881" t="s">
        <v>261</v>
      </c>
      <c r="D1881" s="137">
        <v>7.1</v>
      </c>
      <c r="E1881" s="137">
        <v>85.6</v>
      </c>
      <c r="F1881">
        <v>12</v>
      </c>
    </row>
    <row r="1882" spans="1:6">
      <c r="A1882">
        <v>14469</v>
      </c>
      <c r="B1882" t="s">
        <v>322</v>
      </c>
      <c r="C1882" t="s">
        <v>261</v>
      </c>
      <c r="D1882" s="137">
        <v>7.1</v>
      </c>
      <c r="E1882" s="137">
        <v>85.6</v>
      </c>
      <c r="F1882">
        <v>12</v>
      </c>
    </row>
    <row r="1883" spans="1:6">
      <c r="A1883">
        <v>14470</v>
      </c>
      <c r="B1883" t="s">
        <v>341</v>
      </c>
      <c r="C1883" t="s">
        <v>259</v>
      </c>
      <c r="D1883" s="137">
        <v>6.9</v>
      </c>
      <c r="E1883" s="137">
        <v>85.2</v>
      </c>
      <c r="F1883">
        <v>18</v>
      </c>
    </row>
    <row r="1884" spans="1:6">
      <c r="A1884">
        <v>14471</v>
      </c>
      <c r="B1884" t="s">
        <v>295</v>
      </c>
      <c r="C1884" t="s">
        <v>243</v>
      </c>
      <c r="D1884" s="137">
        <v>7.4</v>
      </c>
      <c r="E1884" s="137">
        <v>83.9</v>
      </c>
      <c r="F1884">
        <v>18</v>
      </c>
    </row>
    <row r="1885" spans="1:6">
      <c r="A1885">
        <v>14472</v>
      </c>
      <c r="B1885" t="s">
        <v>322</v>
      </c>
      <c r="C1885" t="s">
        <v>261</v>
      </c>
      <c r="D1885" s="137">
        <v>7.1</v>
      </c>
      <c r="E1885" s="137">
        <v>85.6</v>
      </c>
      <c r="F1885">
        <v>12</v>
      </c>
    </row>
    <row r="1886" spans="1:6">
      <c r="A1886">
        <v>14475</v>
      </c>
      <c r="B1886" t="s">
        <v>322</v>
      </c>
      <c r="C1886" t="s">
        <v>261</v>
      </c>
      <c r="D1886" s="137">
        <v>7.1</v>
      </c>
      <c r="E1886" s="137">
        <v>85.6</v>
      </c>
      <c r="F1886">
        <v>12</v>
      </c>
    </row>
    <row r="1887" spans="1:6">
      <c r="A1887">
        <v>14476</v>
      </c>
      <c r="B1887" t="s">
        <v>341</v>
      </c>
      <c r="C1887" t="s">
        <v>259</v>
      </c>
      <c r="D1887" s="137">
        <v>6.9</v>
      </c>
      <c r="E1887" s="137">
        <v>85.2</v>
      </c>
      <c r="F1887">
        <v>18</v>
      </c>
    </row>
    <row r="1888" spans="1:6">
      <c r="A1888">
        <v>14477</v>
      </c>
      <c r="B1888" t="s">
        <v>341</v>
      </c>
      <c r="C1888" t="s">
        <v>259</v>
      </c>
      <c r="D1888" s="137">
        <v>6.9</v>
      </c>
      <c r="E1888" s="137">
        <v>85.2</v>
      </c>
      <c r="F1888">
        <v>18</v>
      </c>
    </row>
    <row r="1889" spans="1:6">
      <c r="A1889">
        <v>14478</v>
      </c>
      <c r="B1889" t="s">
        <v>318</v>
      </c>
      <c r="C1889" t="s">
        <v>240</v>
      </c>
      <c r="D1889" s="137">
        <v>4.5</v>
      </c>
      <c r="E1889" s="137">
        <v>82.3</v>
      </c>
      <c r="F1889">
        <v>12</v>
      </c>
    </row>
    <row r="1890" spans="1:6">
      <c r="A1890">
        <v>14479</v>
      </c>
      <c r="B1890" t="s">
        <v>341</v>
      </c>
      <c r="C1890" t="s">
        <v>259</v>
      </c>
      <c r="D1890" s="137">
        <v>6.9</v>
      </c>
      <c r="E1890" s="137">
        <v>85.2</v>
      </c>
      <c r="F1890">
        <v>18</v>
      </c>
    </row>
    <row r="1891" spans="1:6">
      <c r="A1891">
        <v>14480</v>
      </c>
      <c r="B1891" t="s">
        <v>322</v>
      </c>
      <c r="C1891" t="s">
        <v>261</v>
      </c>
      <c r="D1891" s="137">
        <v>7.1</v>
      </c>
      <c r="E1891" s="137">
        <v>85.6</v>
      </c>
      <c r="F1891">
        <v>12</v>
      </c>
    </row>
    <row r="1892" spans="1:6">
      <c r="A1892">
        <v>14481</v>
      </c>
      <c r="B1892" t="s">
        <v>295</v>
      </c>
      <c r="C1892" t="s">
        <v>243</v>
      </c>
      <c r="D1892" s="137">
        <v>7.4</v>
      </c>
      <c r="E1892" s="137">
        <v>83.9</v>
      </c>
      <c r="F1892">
        <v>18</v>
      </c>
    </row>
    <row r="1893" spans="1:6">
      <c r="A1893">
        <v>14482</v>
      </c>
      <c r="B1893" t="s">
        <v>295</v>
      </c>
      <c r="C1893" t="s">
        <v>243</v>
      </c>
      <c r="D1893" s="137">
        <v>7.4</v>
      </c>
      <c r="E1893" s="137">
        <v>83.9</v>
      </c>
      <c r="F1893">
        <v>18</v>
      </c>
    </row>
    <row r="1894" spans="1:6">
      <c r="A1894">
        <v>14485</v>
      </c>
      <c r="B1894" t="s">
        <v>322</v>
      </c>
      <c r="C1894" t="s">
        <v>261</v>
      </c>
      <c r="D1894" s="137">
        <v>7.1</v>
      </c>
      <c r="E1894" s="137">
        <v>85.6</v>
      </c>
      <c r="F1894">
        <v>12</v>
      </c>
    </row>
    <row r="1895" spans="1:6">
      <c r="A1895">
        <v>14486</v>
      </c>
      <c r="B1895" t="s">
        <v>295</v>
      </c>
      <c r="C1895" t="s">
        <v>243</v>
      </c>
      <c r="D1895" s="137">
        <v>7.4</v>
      </c>
      <c r="E1895" s="137">
        <v>83.9</v>
      </c>
      <c r="F1895">
        <v>18</v>
      </c>
    </row>
    <row r="1896" spans="1:6">
      <c r="A1896">
        <v>14487</v>
      </c>
      <c r="B1896" t="s">
        <v>322</v>
      </c>
      <c r="C1896" t="s">
        <v>261</v>
      </c>
      <c r="D1896" s="137">
        <v>7.1</v>
      </c>
      <c r="E1896" s="137">
        <v>85.6</v>
      </c>
      <c r="F1896">
        <v>12</v>
      </c>
    </row>
    <row r="1897" spans="1:6">
      <c r="A1897">
        <v>14488</v>
      </c>
      <c r="B1897" t="s">
        <v>322</v>
      </c>
      <c r="C1897" t="s">
        <v>261</v>
      </c>
      <c r="D1897" s="137">
        <v>7.1</v>
      </c>
      <c r="E1897" s="137">
        <v>85.6</v>
      </c>
      <c r="F1897">
        <v>12</v>
      </c>
    </row>
    <row r="1898" spans="1:6">
      <c r="A1898">
        <v>14489</v>
      </c>
      <c r="B1898" t="s">
        <v>354</v>
      </c>
      <c r="C1898" t="s">
        <v>263</v>
      </c>
      <c r="D1898" s="137">
        <v>4.9000000000000004</v>
      </c>
      <c r="E1898" s="137">
        <v>86.4</v>
      </c>
      <c r="F1898">
        <v>12</v>
      </c>
    </row>
    <row r="1899" spans="1:6">
      <c r="A1899">
        <v>14502</v>
      </c>
      <c r="B1899" t="s">
        <v>322</v>
      </c>
      <c r="C1899" t="s">
        <v>261</v>
      </c>
      <c r="D1899" s="137">
        <v>7.1</v>
      </c>
      <c r="E1899" s="137">
        <v>85.6</v>
      </c>
      <c r="F1899">
        <v>12</v>
      </c>
    </row>
    <row r="1900" spans="1:6">
      <c r="A1900">
        <v>14504</v>
      </c>
      <c r="B1900" t="s">
        <v>354</v>
      </c>
      <c r="C1900" t="s">
        <v>263</v>
      </c>
      <c r="D1900" s="137">
        <v>4.9000000000000004</v>
      </c>
      <c r="E1900" s="137">
        <v>86.4</v>
      </c>
      <c r="F1900">
        <v>12</v>
      </c>
    </row>
    <row r="1901" spans="1:6">
      <c r="A1901">
        <v>14505</v>
      </c>
      <c r="B1901" t="s">
        <v>354</v>
      </c>
      <c r="C1901" t="s">
        <v>263</v>
      </c>
      <c r="D1901" s="137">
        <v>4.9000000000000004</v>
      </c>
      <c r="E1901" s="137">
        <v>86.4</v>
      </c>
      <c r="F1901">
        <v>12</v>
      </c>
    </row>
    <row r="1902" spans="1:6">
      <c r="A1902">
        <v>14506</v>
      </c>
      <c r="B1902" t="s">
        <v>322</v>
      </c>
      <c r="C1902" t="s">
        <v>261</v>
      </c>
      <c r="D1902" s="137">
        <v>7.1</v>
      </c>
      <c r="E1902" s="137">
        <v>85.6</v>
      </c>
      <c r="F1902">
        <v>12</v>
      </c>
    </row>
    <row r="1903" spans="1:6">
      <c r="A1903">
        <v>14507</v>
      </c>
      <c r="B1903" t="s">
        <v>318</v>
      </c>
      <c r="C1903" t="s">
        <v>240</v>
      </c>
      <c r="D1903" s="137">
        <v>4.5</v>
      </c>
      <c r="E1903" s="137">
        <v>82.3</v>
      </c>
      <c r="F1903">
        <v>12</v>
      </c>
    </row>
    <row r="1904" spans="1:6">
      <c r="A1904">
        <v>14508</v>
      </c>
      <c r="B1904" t="s">
        <v>341</v>
      </c>
      <c r="C1904" t="s">
        <v>259</v>
      </c>
      <c r="D1904" s="137">
        <v>6.9</v>
      </c>
      <c r="E1904" s="137">
        <v>85.2</v>
      </c>
      <c r="F1904">
        <v>18</v>
      </c>
    </row>
    <row r="1905" spans="1:6">
      <c r="A1905">
        <v>14510</v>
      </c>
      <c r="B1905" t="s">
        <v>295</v>
      </c>
      <c r="C1905" t="s">
        <v>243</v>
      </c>
      <c r="D1905" s="137">
        <v>7.4</v>
      </c>
      <c r="E1905" s="137">
        <v>83.9</v>
      </c>
      <c r="F1905">
        <v>18</v>
      </c>
    </row>
    <row r="1906" spans="1:6">
      <c r="A1906">
        <v>14511</v>
      </c>
      <c r="B1906" t="s">
        <v>322</v>
      </c>
      <c r="C1906" t="s">
        <v>261</v>
      </c>
      <c r="D1906" s="137">
        <v>7.1</v>
      </c>
      <c r="E1906" s="137">
        <v>85.6</v>
      </c>
      <c r="F1906">
        <v>12</v>
      </c>
    </row>
    <row r="1907" spans="1:6">
      <c r="A1907">
        <v>14512</v>
      </c>
      <c r="B1907" t="s">
        <v>318</v>
      </c>
      <c r="C1907" t="s">
        <v>240</v>
      </c>
      <c r="D1907" s="137">
        <v>4.5</v>
      </c>
      <c r="E1907" s="137">
        <v>82.3</v>
      </c>
      <c r="F1907">
        <v>12</v>
      </c>
    </row>
    <row r="1908" spans="1:6">
      <c r="A1908">
        <v>14513</v>
      </c>
      <c r="B1908" t="s">
        <v>354</v>
      </c>
      <c r="C1908" t="s">
        <v>263</v>
      </c>
      <c r="D1908" s="137">
        <v>4.9000000000000004</v>
      </c>
      <c r="E1908" s="137">
        <v>86.4</v>
      </c>
      <c r="F1908">
        <v>12</v>
      </c>
    </row>
    <row r="1909" spans="1:6">
      <c r="A1909">
        <v>14514</v>
      </c>
      <c r="B1909" t="s">
        <v>322</v>
      </c>
      <c r="C1909" t="s">
        <v>261</v>
      </c>
      <c r="D1909" s="137">
        <v>7.1</v>
      </c>
      <c r="E1909" s="137">
        <v>85.6</v>
      </c>
      <c r="F1909">
        <v>12</v>
      </c>
    </row>
    <row r="1910" spans="1:6">
      <c r="A1910">
        <v>14515</v>
      </c>
      <c r="B1910" t="s">
        <v>322</v>
      </c>
      <c r="C1910" t="s">
        <v>261</v>
      </c>
      <c r="D1910" s="137">
        <v>7.1</v>
      </c>
      <c r="E1910" s="137">
        <v>85.6</v>
      </c>
      <c r="F1910">
        <v>12</v>
      </c>
    </row>
    <row r="1911" spans="1:6">
      <c r="A1911">
        <v>14516</v>
      </c>
      <c r="B1911" t="s">
        <v>354</v>
      </c>
      <c r="C1911" t="s">
        <v>263</v>
      </c>
      <c r="D1911" s="137">
        <v>4.9000000000000004</v>
      </c>
      <c r="E1911" s="137">
        <v>86.4</v>
      </c>
      <c r="F1911">
        <v>12</v>
      </c>
    </row>
    <row r="1912" spans="1:6">
      <c r="A1912">
        <v>14517</v>
      </c>
      <c r="B1912" t="s">
        <v>300</v>
      </c>
      <c r="C1912" t="s">
        <v>252</v>
      </c>
      <c r="D1912" s="137">
        <v>4.8</v>
      </c>
      <c r="E1912" s="137">
        <v>81.099999999999994</v>
      </c>
      <c r="F1912">
        <v>12</v>
      </c>
    </row>
    <row r="1913" spans="1:6">
      <c r="A1913">
        <v>14518</v>
      </c>
      <c r="B1913" t="s">
        <v>354</v>
      </c>
      <c r="C1913" t="s">
        <v>263</v>
      </c>
      <c r="D1913" s="137">
        <v>4.9000000000000004</v>
      </c>
      <c r="E1913" s="137">
        <v>86.4</v>
      </c>
      <c r="F1913">
        <v>12</v>
      </c>
    </row>
    <row r="1914" spans="1:6">
      <c r="A1914">
        <v>14519</v>
      </c>
      <c r="B1914" t="s">
        <v>322</v>
      </c>
      <c r="C1914" t="s">
        <v>261</v>
      </c>
      <c r="D1914" s="137">
        <v>7.1</v>
      </c>
      <c r="E1914" s="137">
        <v>85.6</v>
      </c>
      <c r="F1914">
        <v>12</v>
      </c>
    </row>
    <row r="1915" spans="1:6">
      <c r="A1915">
        <v>14520</v>
      </c>
      <c r="B1915" t="s">
        <v>322</v>
      </c>
      <c r="C1915" t="s">
        <v>261</v>
      </c>
      <c r="D1915" s="137">
        <v>7.1</v>
      </c>
      <c r="E1915" s="137">
        <v>85.6</v>
      </c>
      <c r="F1915">
        <v>12</v>
      </c>
    </row>
    <row r="1916" spans="1:6">
      <c r="A1916">
        <v>14521</v>
      </c>
      <c r="B1916" t="s">
        <v>354</v>
      </c>
      <c r="C1916" t="s">
        <v>263</v>
      </c>
      <c r="D1916" s="137">
        <v>4.9000000000000004</v>
      </c>
      <c r="E1916" s="137">
        <v>86.4</v>
      </c>
      <c r="F1916">
        <v>12</v>
      </c>
    </row>
    <row r="1917" spans="1:6">
      <c r="A1917">
        <v>14522</v>
      </c>
      <c r="B1917" t="s">
        <v>354</v>
      </c>
      <c r="C1917" t="s">
        <v>263</v>
      </c>
      <c r="D1917" s="137">
        <v>4.9000000000000004</v>
      </c>
      <c r="E1917" s="137">
        <v>86.4</v>
      </c>
      <c r="F1917">
        <v>12</v>
      </c>
    </row>
    <row r="1918" spans="1:6">
      <c r="A1918">
        <v>14525</v>
      </c>
      <c r="B1918" t="s">
        <v>295</v>
      </c>
      <c r="C1918" t="s">
        <v>243</v>
      </c>
      <c r="D1918" s="137">
        <v>7.4</v>
      </c>
      <c r="E1918" s="137">
        <v>83.9</v>
      </c>
      <c r="F1918">
        <v>18</v>
      </c>
    </row>
    <row r="1919" spans="1:6">
      <c r="A1919">
        <v>14526</v>
      </c>
      <c r="B1919" t="s">
        <v>322</v>
      </c>
      <c r="C1919" t="s">
        <v>261</v>
      </c>
      <c r="D1919" s="137">
        <v>7.1</v>
      </c>
      <c r="E1919" s="137">
        <v>85.6</v>
      </c>
      <c r="F1919">
        <v>12</v>
      </c>
    </row>
    <row r="1920" spans="1:6">
      <c r="A1920">
        <v>14527</v>
      </c>
      <c r="B1920" t="s">
        <v>318</v>
      </c>
      <c r="C1920" t="s">
        <v>240</v>
      </c>
      <c r="D1920" s="137">
        <v>4.5</v>
      </c>
      <c r="E1920" s="137">
        <v>82.3</v>
      </c>
      <c r="F1920">
        <v>12</v>
      </c>
    </row>
    <row r="1921" spans="1:6">
      <c r="A1921">
        <v>14529</v>
      </c>
      <c r="B1921" t="s">
        <v>318</v>
      </c>
      <c r="C1921" t="s">
        <v>240</v>
      </c>
      <c r="D1921" s="137">
        <v>4.5</v>
      </c>
      <c r="E1921" s="137">
        <v>82.3</v>
      </c>
      <c r="F1921">
        <v>12</v>
      </c>
    </row>
    <row r="1922" spans="1:6">
      <c r="A1922">
        <v>14530</v>
      </c>
      <c r="B1922" t="s">
        <v>300</v>
      </c>
      <c r="C1922" t="s">
        <v>252</v>
      </c>
      <c r="D1922" s="137">
        <v>4.8</v>
      </c>
      <c r="E1922" s="137">
        <v>81.099999999999994</v>
      </c>
      <c r="F1922">
        <v>12</v>
      </c>
    </row>
    <row r="1923" spans="1:6">
      <c r="A1923">
        <v>14532</v>
      </c>
      <c r="B1923" t="s">
        <v>354</v>
      </c>
      <c r="C1923" t="s">
        <v>263</v>
      </c>
      <c r="D1923" s="137">
        <v>4.9000000000000004</v>
      </c>
      <c r="E1923" s="137">
        <v>86.4</v>
      </c>
      <c r="F1923">
        <v>12</v>
      </c>
    </row>
    <row r="1924" spans="1:6">
      <c r="A1924">
        <v>14533</v>
      </c>
      <c r="B1924" t="s">
        <v>295</v>
      </c>
      <c r="C1924" t="s">
        <v>243</v>
      </c>
      <c r="D1924" s="137">
        <v>7.4</v>
      </c>
      <c r="E1924" s="137">
        <v>83.9</v>
      </c>
      <c r="F1924">
        <v>18</v>
      </c>
    </row>
    <row r="1925" spans="1:6">
      <c r="A1925">
        <v>14534</v>
      </c>
      <c r="B1925" t="s">
        <v>322</v>
      </c>
      <c r="C1925" t="s">
        <v>261</v>
      </c>
      <c r="D1925" s="137">
        <v>7.1</v>
      </c>
      <c r="E1925" s="137">
        <v>85.6</v>
      </c>
      <c r="F1925">
        <v>12</v>
      </c>
    </row>
    <row r="1926" spans="1:6">
      <c r="A1926">
        <v>14536</v>
      </c>
      <c r="B1926" t="s">
        <v>300</v>
      </c>
      <c r="C1926" t="s">
        <v>252</v>
      </c>
      <c r="D1926" s="137">
        <v>4.8</v>
      </c>
      <c r="E1926" s="137">
        <v>81.099999999999994</v>
      </c>
      <c r="F1926">
        <v>12</v>
      </c>
    </row>
    <row r="1927" spans="1:6">
      <c r="A1927">
        <v>14537</v>
      </c>
      <c r="B1927" t="s">
        <v>354</v>
      </c>
      <c r="C1927" t="s">
        <v>263</v>
      </c>
      <c r="D1927" s="137">
        <v>4.9000000000000004</v>
      </c>
      <c r="E1927" s="137">
        <v>86.4</v>
      </c>
      <c r="F1927">
        <v>12</v>
      </c>
    </row>
    <row r="1928" spans="1:6">
      <c r="A1928">
        <v>14538</v>
      </c>
      <c r="B1928" t="s">
        <v>354</v>
      </c>
      <c r="C1928" t="s">
        <v>263</v>
      </c>
      <c r="D1928" s="137">
        <v>4.9000000000000004</v>
      </c>
      <c r="E1928" s="137">
        <v>86.4</v>
      </c>
      <c r="F1928">
        <v>12</v>
      </c>
    </row>
    <row r="1929" spans="1:6">
      <c r="A1929">
        <v>14539</v>
      </c>
      <c r="B1929" t="s">
        <v>295</v>
      </c>
      <c r="C1929" t="s">
        <v>243</v>
      </c>
      <c r="D1929" s="137">
        <v>7.4</v>
      </c>
      <c r="E1929" s="137">
        <v>83.9</v>
      </c>
      <c r="F1929">
        <v>18</v>
      </c>
    </row>
    <row r="1930" spans="1:6">
      <c r="A1930">
        <v>14541</v>
      </c>
      <c r="B1930" t="s">
        <v>354</v>
      </c>
      <c r="C1930" t="s">
        <v>263</v>
      </c>
      <c r="D1930" s="137">
        <v>4.9000000000000004</v>
      </c>
      <c r="E1930" s="137">
        <v>86.4</v>
      </c>
      <c r="F1930">
        <v>12</v>
      </c>
    </row>
    <row r="1931" spans="1:6">
      <c r="A1931">
        <v>14542</v>
      </c>
      <c r="B1931" t="s">
        <v>354</v>
      </c>
      <c r="C1931" t="s">
        <v>263</v>
      </c>
      <c r="D1931" s="137">
        <v>4.9000000000000004</v>
      </c>
      <c r="E1931" s="137">
        <v>86.4</v>
      </c>
      <c r="F1931">
        <v>12</v>
      </c>
    </row>
    <row r="1932" spans="1:6">
      <c r="A1932">
        <v>14543</v>
      </c>
      <c r="B1932" t="s">
        <v>322</v>
      </c>
      <c r="C1932" t="s">
        <v>261</v>
      </c>
      <c r="D1932" s="137">
        <v>7.1</v>
      </c>
      <c r="E1932" s="137">
        <v>85.6</v>
      </c>
      <c r="F1932">
        <v>12</v>
      </c>
    </row>
    <row r="1933" spans="1:6">
      <c r="A1933">
        <v>14544</v>
      </c>
      <c r="B1933" t="s">
        <v>318</v>
      </c>
      <c r="C1933" t="s">
        <v>240</v>
      </c>
      <c r="D1933" s="137">
        <v>4.5</v>
      </c>
      <c r="E1933" s="137">
        <v>82.3</v>
      </c>
      <c r="F1933">
        <v>12</v>
      </c>
    </row>
    <row r="1934" spans="1:6">
      <c r="A1934">
        <v>14545</v>
      </c>
      <c r="B1934" t="s">
        <v>295</v>
      </c>
      <c r="C1934" t="s">
        <v>243</v>
      </c>
      <c r="D1934" s="137">
        <v>7.4</v>
      </c>
      <c r="E1934" s="137">
        <v>83.9</v>
      </c>
      <c r="F1934">
        <v>18</v>
      </c>
    </row>
    <row r="1935" spans="1:6">
      <c r="A1935">
        <v>14546</v>
      </c>
      <c r="B1935" t="s">
        <v>322</v>
      </c>
      <c r="C1935" t="s">
        <v>261</v>
      </c>
      <c r="D1935" s="137">
        <v>7.1</v>
      </c>
      <c r="E1935" s="137">
        <v>85.6</v>
      </c>
      <c r="F1935">
        <v>12</v>
      </c>
    </row>
    <row r="1936" spans="1:6">
      <c r="A1936">
        <v>14547</v>
      </c>
      <c r="B1936" t="s">
        <v>318</v>
      </c>
      <c r="C1936" t="s">
        <v>240</v>
      </c>
      <c r="D1936" s="137">
        <v>4.5</v>
      </c>
      <c r="E1936" s="137">
        <v>82.3</v>
      </c>
      <c r="F1936">
        <v>12</v>
      </c>
    </row>
    <row r="1937" spans="1:6">
      <c r="A1937">
        <v>14548</v>
      </c>
      <c r="B1937" t="s">
        <v>354</v>
      </c>
      <c r="C1937" t="s">
        <v>263</v>
      </c>
      <c r="D1937" s="137">
        <v>4.9000000000000004</v>
      </c>
      <c r="E1937" s="137">
        <v>86.4</v>
      </c>
      <c r="F1937">
        <v>12</v>
      </c>
    </row>
    <row r="1938" spans="1:6">
      <c r="A1938">
        <v>14549</v>
      </c>
      <c r="B1938" t="s">
        <v>300</v>
      </c>
      <c r="C1938" t="s">
        <v>252</v>
      </c>
      <c r="D1938" s="137">
        <v>4.8</v>
      </c>
      <c r="E1938" s="137">
        <v>81.099999999999994</v>
      </c>
      <c r="F1938">
        <v>12</v>
      </c>
    </row>
    <row r="1939" spans="1:6">
      <c r="A1939">
        <v>14550</v>
      </c>
      <c r="B1939" t="s">
        <v>300</v>
      </c>
      <c r="C1939" t="s">
        <v>252</v>
      </c>
      <c r="D1939" s="137">
        <v>4.8</v>
      </c>
      <c r="E1939" s="137">
        <v>81.099999999999994</v>
      </c>
      <c r="F1939">
        <v>12</v>
      </c>
    </row>
    <row r="1940" spans="1:6">
      <c r="A1940">
        <v>14551</v>
      </c>
      <c r="B1940" t="s">
        <v>354</v>
      </c>
      <c r="C1940" t="s">
        <v>263</v>
      </c>
      <c r="D1940" s="137">
        <v>4.9000000000000004</v>
      </c>
      <c r="E1940" s="137">
        <v>86.4</v>
      </c>
      <c r="F1940">
        <v>12</v>
      </c>
    </row>
    <row r="1941" spans="1:6">
      <c r="A1941">
        <v>14555</v>
      </c>
      <c r="B1941" t="s">
        <v>354</v>
      </c>
      <c r="C1941" t="s">
        <v>263</v>
      </c>
      <c r="D1941" s="137">
        <v>4.9000000000000004</v>
      </c>
      <c r="E1941" s="137">
        <v>86.4</v>
      </c>
      <c r="F1941">
        <v>12</v>
      </c>
    </row>
    <row r="1942" spans="1:6">
      <c r="A1942">
        <v>14556</v>
      </c>
      <c r="B1942" t="s">
        <v>295</v>
      </c>
      <c r="C1942" t="s">
        <v>243</v>
      </c>
      <c r="D1942" s="137">
        <v>7.4</v>
      </c>
      <c r="E1942" s="137">
        <v>83.9</v>
      </c>
      <c r="F1942">
        <v>18</v>
      </c>
    </row>
    <row r="1943" spans="1:6">
      <c r="A1943">
        <v>14557</v>
      </c>
      <c r="B1943" t="s">
        <v>341</v>
      </c>
      <c r="C1943" t="s">
        <v>259</v>
      </c>
      <c r="D1943" s="137">
        <v>6.9</v>
      </c>
      <c r="E1943" s="137">
        <v>85.2</v>
      </c>
      <c r="F1943">
        <v>18</v>
      </c>
    </row>
    <row r="1944" spans="1:6">
      <c r="A1944">
        <v>14558</v>
      </c>
      <c r="B1944" t="s">
        <v>322</v>
      </c>
      <c r="C1944" t="s">
        <v>261</v>
      </c>
      <c r="D1944" s="137">
        <v>7.1</v>
      </c>
      <c r="E1944" s="137">
        <v>85.6</v>
      </c>
      <c r="F1944">
        <v>12</v>
      </c>
    </row>
    <row r="1945" spans="1:6">
      <c r="A1945">
        <v>14559</v>
      </c>
      <c r="B1945" t="s">
        <v>322</v>
      </c>
      <c r="C1945" t="s">
        <v>261</v>
      </c>
      <c r="D1945" s="137">
        <v>7.1</v>
      </c>
      <c r="E1945" s="137">
        <v>85.6</v>
      </c>
      <c r="F1945">
        <v>12</v>
      </c>
    </row>
    <row r="1946" spans="1:6">
      <c r="A1946">
        <v>14560</v>
      </c>
      <c r="B1946" t="s">
        <v>295</v>
      </c>
      <c r="C1946" t="s">
        <v>243</v>
      </c>
      <c r="D1946" s="137">
        <v>7.4</v>
      </c>
      <c r="E1946" s="137">
        <v>83.9</v>
      </c>
      <c r="F1946">
        <v>18</v>
      </c>
    </row>
    <row r="1947" spans="1:6">
      <c r="A1947">
        <v>14561</v>
      </c>
      <c r="B1947" t="s">
        <v>318</v>
      </c>
      <c r="C1947" t="s">
        <v>240</v>
      </c>
      <c r="D1947" s="137">
        <v>4.5</v>
      </c>
      <c r="E1947" s="137">
        <v>82.3</v>
      </c>
      <c r="F1947">
        <v>12</v>
      </c>
    </row>
    <row r="1948" spans="1:6">
      <c r="A1948">
        <v>14563</v>
      </c>
      <c r="B1948" t="s">
        <v>322</v>
      </c>
      <c r="C1948" t="s">
        <v>261</v>
      </c>
      <c r="D1948" s="137">
        <v>7.1</v>
      </c>
      <c r="E1948" s="137">
        <v>85.6</v>
      </c>
      <c r="F1948">
        <v>12</v>
      </c>
    </row>
    <row r="1949" spans="1:6">
      <c r="A1949">
        <v>14564</v>
      </c>
      <c r="B1949" t="s">
        <v>322</v>
      </c>
      <c r="C1949" t="s">
        <v>261</v>
      </c>
      <c r="D1949" s="137">
        <v>7.1</v>
      </c>
      <c r="E1949" s="137">
        <v>85.6</v>
      </c>
      <c r="F1949">
        <v>12</v>
      </c>
    </row>
    <row r="1950" spans="1:6">
      <c r="A1950">
        <v>14568</v>
      </c>
      <c r="B1950" t="s">
        <v>322</v>
      </c>
      <c r="C1950" t="s">
        <v>261</v>
      </c>
      <c r="D1950" s="137">
        <v>7.1</v>
      </c>
      <c r="E1950" s="137">
        <v>85.6</v>
      </c>
      <c r="F1950">
        <v>12</v>
      </c>
    </row>
    <row r="1951" spans="1:6">
      <c r="A1951">
        <v>14569</v>
      </c>
      <c r="B1951" t="s">
        <v>300</v>
      </c>
      <c r="C1951" t="s">
        <v>252</v>
      </c>
      <c r="D1951" s="137">
        <v>4.8</v>
      </c>
      <c r="E1951" s="137">
        <v>81.099999999999994</v>
      </c>
      <c r="F1951">
        <v>12</v>
      </c>
    </row>
    <row r="1952" spans="1:6">
      <c r="A1952">
        <v>14571</v>
      </c>
      <c r="B1952" t="s">
        <v>341</v>
      </c>
      <c r="C1952" t="s">
        <v>259</v>
      </c>
      <c r="D1952" s="137">
        <v>6.9</v>
      </c>
      <c r="E1952" s="137">
        <v>85.2</v>
      </c>
      <c r="F1952">
        <v>18</v>
      </c>
    </row>
    <row r="1953" spans="1:6">
      <c r="A1953">
        <v>14572</v>
      </c>
      <c r="B1953" t="s">
        <v>318</v>
      </c>
      <c r="C1953" t="s">
        <v>240</v>
      </c>
      <c r="D1953" s="137">
        <v>4.5</v>
      </c>
      <c r="E1953" s="137">
        <v>82.3</v>
      </c>
      <c r="F1953">
        <v>12</v>
      </c>
    </row>
    <row r="1954" spans="1:6">
      <c r="A1954">
        <v>14580</v>
      </c>
      <c r="B1954" t="s">
        <v>322</v>
      </c>
      <c r="C1954" t="s">
        <v>261</v>
      </c>
      <c r="D1954" s="137">
        <v>7.1</v>
      </c>
      <c r="E1954" s="137">
        <v>85.6</v>
      </c>
      <c r="F1954">
        <v>12</v>
      </c>
    </row>
    <row r="1955" spans="1:6">
      <c r="A1955">
        <v>14585</v>
      </c>
      <c r="B1955" t="s">
        <v>322</v>
      </c>
      <c r="C1955" t="s">
        <v>261</v>
      </c>
      <c r="D1955" s="137">
        <v>7.1</v>
      </c>
      <c r="E1955" s="137">
        <v>85.6</v>
      </c>
      <c r="F1955">
        <v>12</v>
      </c>
    </row>
    <row r="1956" spans="1:6">
      <c r="A1956">
        <v>14586</v>
      </c>
      <c r="B1956" t="s">
        <v>322</v>
      </c>
      <c r="C1956" t="s">
        <v>261</v>
      </c>
      <c r="D1956" s="137">
        <v>7.1</v>
      </c>
      <c r="E1956" s="137">
        <v>85.6</v>
      </c>
      <c r="F1956">
        <v>12</v>
      </c>
    </row>
    <row r="1957" spans="1:6">
      <c r="A1957">
        <v>14588</v>
      </c>
      <c r="B1957" t="s">
        <v>354</v>
      </c>
      <c r="C1957" t="s">
        <v>263</v>
      </c>
      <c r="D1957" s="137">
        <v>4.9000000000000004</v>
      </c>
      <c r="E1957" s="137">
        <v>86.4</v>
      </c>
      <c r="F1957">
        <v>12</v>
      </c>
    </row>
    <row r="1958" spans="1:6">
      <c r="A1958">
        <v>14589</v>
      </c>
      <c r="B1958" t="s">
        <v>354</v>
      </c>
      <c r="C1958" t="s">
        <v>263</v>
      </c>
      <c r="D1958" s="137">
        <v>4.9000000000000004</v>
      </c>
      <c r="E1958" s="137">
        <v>86.4</v>
      </c>
      <c r="F1958">
        <v>12</v>
      </c>
    </row>
    <row r="1959" spans="1:6">
      <c r="A1959">
        <v>14590</v>
      </c>
      <c r="B1959" t="s">
        <v>354</v>
      </c>
      <c r="C1959" t="s">
        <v>263</v>
      </c>
      <c r="D1959" s="137">
        <v>4.9000000000000004</v>
      </c>
      <c r="E1959" s="137">
        <v>86.4</v>
      </c>
      <c r="F1959">
        <v>12</v>
      </c>
    </row>
    <row r="1960" spans="1:6">
      <c r="A1960">
        <v>14591</v>
      </c>
      <c r="B1960" t="s">
        <v>295</v>
      </c>
      <c r="C1960" t="s">
        <v>243</v>
      </c>
      <c r="D1960" s="137">
        <v>7.4</v>
      </c>
      <c r="E1960" s="137">
        <v>83.9</v>
      </c>
      <c r="F1960">
        <v>18</v>
      </c>
    </row>
    <row r="1961" spans="1:6">
      <c r="A1961">
        <v>14592</v>
      </c>
      <c r="B1961" t="s">
        <v>295</v>
      </c>
      <c r="C1961" t="s">
        <v>243</v>
      </c>
      <c r="D1961" s="137">
        <v>7.4</v>
      </c>
      <c r="E1961" s="137">
        <v>83.9</v>
      </c>
      <c r="F1961">
        <v>18</v>
      </c>
    </row>
    <row r="1962" spans="1:6">
      <c r="A1962">
        <v>14602</v>
      </c>
      <c r="B1962" t="s">
        <v>322</v>
      </c>
      <c r="C1962" t="s">
        <v>261</v>
      </c>
      <c r="D1962" s="137">
        <v>7.1</v>
      </c>
      <c r="E1962" s="137">
        <v>85.6</v>
      </c>
      <c r="F1962">
        <v>12</v>
      </c>
    </row>
    <row r="1963" spans="1:6">
      <c r="A1963">
        <v>14603</v>
      </c>
      <c r="B1963" t="s">
        <v>322</v>
      </c>
      <c r="C1963" t="s">
        <v>261</v>
      </c>
      <c r="D1963" s="137">
        <v>7.1</v>
      </c>
      <c r="E1963" s="137">
        <v>85.6</v>
      </c>
      <c r="F1963">
        <v>12</v>
      </c>
    </row>
    <row r="1964" spans="1:6">
      <c r="A1964">
        <v>14604</v>
      </c>
      <c r="B1964" t="s">
        <v>322</v>
      </c>
      <c r="C1964" t="s">
        <v>261</v>
      </c>
      <c r="D1964" s="137">
        <v>7.1</v>
      </c>
      <c r="E1964" s="137">
        <v>85.6</v>
      </c>
      <c r="F1964">
        <v>12</v>
      </c>
    </row>
    <row r="1965" spans="1:6">
      <c r="A1965">
        <v>14605</v>
      </c>
      <c r="B1965" t="s">
        <v>322</v>
      </c>
      <c r="C1965" t="s">
        <v>261</v>
      </c>
      <c r="D1965" s="137">
        <v>7.1</v>
      </c>
      <c r="E1965" s="137">
        <v>85.6</v>
      </c>
      <c r="F1965">
        <v>12</v>
      </c>
    </row>
    <row r="1966" spans="1:6">
      <c r="A1966">
        <v>14606</v>
      </c>
      <c r="B1966" t="s">
        <v>322</v>
      </c>
      <c r="C1966" t="s">
        <v>261</v>
      </c>
      <c r="D1966" s="137">
        <v>7.1</v>
      </c>
      <c r="E1966" s="137">
        <v>85.6</v>
      </c>
      <c r="F1966">
        <v>12</v>
      </c>
    </row>
    <row r="1967" spans="1:6">
      <c r="A1967">
        <v>14607</v>
      </c>
      <c r="B1967" t="s">
        <v>322</v>
      </c>
      <c r="C1967" t="s">
        <v>261</v>
      </c>
      <c r="D1967" s="137">
        <v>7.1</v>
      </c>
      <c r="E1967" s="137">
        <v>85.6</v>
      </c>
      <c r="F1967">
        <v>12</v>
      </c>
    </row>
    <row r="1968" spans="1:6">
      <c r="A1968">
        <v>14608</v>
      </c>
      <c r="B1968" t="s">
        <v>322</v>
      </c>
      <c r="C1968" t="s">
        <v>261</v>
      </c>
      <c r="D1968" s="137">
        <v>7.1</v>
      </c>
      <c r="E1968" s="137">
        <v>85.6</v>
      </c>
      <c r="F1968">
        <v>12</v>
      </c>
    </row>
    <row r="1969" spans="1:6">
      <c r="A1969">
        <v>14609</v>
      </c>
      <c r="B1969" t="s">
        <v>322</v>
      </c>
      <c r="C1969" t="s">
        <v>261</v>
      </c>
      <c r="D1969" s="137">
        <v>7.1</v>
      </c>
      <c r="E1969" s="137">
        <v>85.6</v>
      </c>
      <c r="F1969">
        <v>12</v>
      </c>
    </row>
    <row r="1970" spans="1:6">
      <c r="A1970">
        <v>14610</v>
      </c>
      <c r="B1970" t="s">
        <v>322</v>
      </c>
      <c r="C1970" t="s">
        <v>261</v>
      </c>
      <c r="D1970" s="137">
        <v>7.1</v>
      </c>
      <c r="E1970" s="137">
        <v>85.6</v>
      </c>
      <c r="F1970">
        <v>12</v>
      </c>
    </row>
    <row r="1971" spans="1:6">
      <c r="A1971">
        <v>14611</v>
      </c>
      <c r="B1971" t="s">
        <v>322</v>
      </c>
      <c r="C1971" t="s">
        <v>261</v>
      </c>
      <c r="D1971" s="137">
        <v>7.1</v>
      </c>
      <c r="E1971" s="137">
        <v>85.6</v>
      </c>
      <c r="F1971">
        <v>12</v>
      </c>
    </row>
    <row r="1972" spans="1:6">
      <c r="A1972">
        <v>14612</v>
      </c>
      <c r="B1972" t="s">
        <v>322</v>
      </c>
      <c r="C1972" t="s">
        <v>261</v>
      </c>
      <c r="D1972" s="137">
        <v>7.1</v>
      </c>
      <c r="E1972" s="137">
        <v>85.6</v>
      </c>
      <c r="F1972">
        <v>12</v>
      </c>
    </row>
    <row r="1973" spans="1:6">
      <c r="A1973">
        <v>14613</v>
      </c>
      <c r="B1973" t="s">
        <v>322</v>
      </c>
      <c r="C1973" t="s">
        <v>261</v>
      </c>
      <c r="D1973" s="137">
        <v>7.1</v>
      </c>
      <c r="E1973" s="137">
        <v>85.6</v>
      </c>
      <c r="F1973">
        <v>12</v>
      </c>
    </row>
    <row r="1974" spans="1:6">
      <c r="A1974">
        <v>14614</v>
      </c>
      <c r="B1974" t="s">
        <v>322</v>
      </c>
      <c r="C1974" t="s">
        <v>261</v>
      </c>
      <c r="D1974" s="137">
        <v>7.1</v>
      </c>
      <c r="E1974" s="137">
        <v>85.6</v>
      </c>
      <c r="F1974">
        <v>12</v>
      </c>
    </row>
    <row r="1975" spans="1:6">
      <c r="A1975">
        <v>14615</v>
      </c>
      <c r="B1975" t="s">
        <v>322</v>
      </c>
      <c r="C1975" t="s">
        <v>261</v>
      </c>
      <c r="D1975" s="137">
        <v>7.1</v>
      </c>
      <c r="E1975" s="137">
        <v>85.6</v>
      </c>
      <c r="F1975">
        <v>12</v>
      </c>
    </row>
    <row r="1976" spans="1:6">
      <c r="A1976">
        <v>14616</v>
      </c>
      <c r="B1976" t="s">
        <v>322</v>
      </c>
      <c r="C1976" t="s">
        <v>261</v>
      </c>
      <c r="D1976" s="137">
        <v>7.1</v>
      </c>
      <c r="E1976" s="137">
        <v>85.6</v>
      </c>
      <c r="F1976">
        <v>12</v>
      </c>
    </row>
    <row r="1977" spans="1:6">
      <c r="A1977">
        <v>14617</v>
      </c>
      <c r="B1977" t="s">
        <v>322</v>
      </c>
      <c r="C1977" t="s">
        <v>261</v>
      </c>
      <c r="D1977" s="137">
        <v>7.1</v>
      </c>
      <c r="E1977" s="137">
        <v>85.6</v>
      </c>
      <c r="F1977">
        <v>12</v>
      </c>
    </row>
    <row r="1978" spans="1:6">
      <c r="A1978">
        <v>14618</v>
      </c>
      <c r="B1978" t="s">
        <v>322</v>
      </c>
      <c r="C1978" t="s">
        <v>261</v>
      </c>
      <c r="D1978" s="137">
        <v>7.1</v>
      </c>
      <c r="E1978" s="137">
        <v>85.6</v>
      </c>
      <c r="F1978">
        <v>12</v>
      </c>
    </row>
    <row r="1979" spans="1:6">
      <c r="A1979">
        <v>14619</v>
      </c>
      <c r="B1979" t="s">
        <v>322</v>
      </c>
      <c r="C1979" t="s">
        <v>261</v>
      </c>
      <c r="D1979" s="137">
        <v>7.1</v>
      </c>
      <c r="E1979" s="137">
        <v>85.6</v>
      </c>
      <c r="F1979">
        <v>12</v>
      </c>
    </row>
    <row r="1980" spans="1:6">
      <c r="A1980">
        <v>14620</v>
      </c>
      <c r="B1980" t="s">
        <v>322</v>
      </c>
      <c r="C1980" t="s">
        <v>261</v>
      </c>
      <c r="D1980" s="137">
        <v>7.1</v>
      </c>
      <c r="E1980" s="137">
        <v>85.6</v>
      </c>
      <c r="F1980">
        <v>12</v>
      </c>
    </row>
    <row r="1981" spans="1:6">
      <c r="A1981">
        <v>14621</v>
      </c>
      <c r="B1981" t="s">
        <v>322</v>
      </c>
      <c r="C1981" t="s">
        <v>261</v>
      </c>
      <c r="D1981" s="137">
        <v>7.1</v>
      </c>
      <c r="E1981" s="137">
        <v>85.6</v>
      </c>
      <c r="F1981">
        <v>12</v>
      </c>
    </row>
    <row r="1982" spans="1:6">
      <c r="A1982">
        <v>14622</v>
      </c>
      <c r="B1982" t="s">
        <v>322</v>
      </c>
      <c r="C1982" t="s">
        <v>261</v>
      </c>
      <c r="D1982" s="137">
        <v>7.1</v>
      </c>
      <c r="E1982" s="137">
        <v>85.6</v>
      </c>
      <c r="F1982">
        <v>12</v>
      </c>
    </row>
    <row r="1983" spans="1:6">
      <c r="A1983">
        <v>14623</v>
      </c>
      <c r="B1983" t="s">
        <v>322</v>
      </c>
      <c r="C1983" t="s">
        <v>261</v>
      </c>
      <c r="D1983" s="137">
        <v>7.1</v>
      </c>
      <c r="E1983" s="137">
        <v>85.6</v>
      </c>
      <c r="F1983">
        <v>12</v>
      </c>
    </row>
    <row r="1984" spans="1:6">
      <c r="A1984">
        <v>14624</v>
      </c>
      <c r="B1984" t="s">
        <v>322</v>
      </c>
      <c r="C1984" t="s">
        <v>261</v>
      </c>
      <c r="D1984" s="137">
        <v>7.1</v>
      </c>
      <c r="E1984" s="137">
        <v>85.6</v>
      </c>
      <c r="F1984">
        <v>12</v>
      </c>
    </row>
    <row r="1985" spans="1:6">
      <c r="A1985">
        <v>14625</v>
      </c>
      <c r="B1985" t="s">
        <v>322</v>
      </c>
      <c r="C1985" t="s">
        <v>261</v>
      </c>
      <c r="D1985" s="137">
        <v>7.1</v>
      </c>
      <c r="E1985" s="137">
        <v>85.6</v>
      </c>
      <c r="F1985">
        <v>12</v>
      </c>
    </row>
    <row r="1986" spans="1:6">
      <c r="A1986">
        <v>14626</v>
      </c>
      <c r="B1986" t="s">
        <v>322</v>
      </c>
      <c r="C1986" t="s">
        <v>261</v>
      </c>
      <c r="D1986" s="137">
        <v>7.1</v>
      </c>
      <c r="E1986" s="137">
        <v>85.6</v>
      </c>
      <c r="F1986">
        <v>12</v>
      </c>
    </row>
    <row r="1987" spans="1:6">
      <c r="A1987">
        <v>14627</v>
      </c>
      <c r="B1987" t="s">
        <v>322</v>
      </c>
      <c r="C1987" t="s">
        <v>261</v>
      </c>
      <c r="D1987" s="137">
        <v>7.1</v>
      </c>
      <c r="E1987" s="137">
        <v>85.6</v>
      </c>
      <c r="F1987">
        <v>12</v>
      </c>
    </row>
    <row r="1988" spans="1:6">
      <c r="A1988">
        <v>14638</v>
      </c>
      <c r="B1988" t="s">
        <v>322</v>
      </c>
      <c r="C1988" t="s">
        <v>261</v>
      </c>
      <c r="D1988" s="137">
        <v>7.1</v>
      </c>
      <c r="E1988" s="137">
        <v>85.6</v>
      </c>
      <c r="F1988">
        <v>12</v>
      </c>
    </row>
    <row r="1989" spans="1:6">
      <c r="A1989">
        <v>14639</v>
      </c>
      <c r="B1989" t="s">
        <v>322</v>
      </c>
      <c r="C1989" t="s">
        <v>261</v>
      </c>
      <c r="D1989" s="137">
        <v>7.1</v>
      </c>
      <c r="E1989" s="137">
        <v>85.6</v>
      </c>
      <c r="F1989">
        <v>12</v>
      </c>
    </row>
    <row r="1990" spans="1:6">
      <c r="A1990">
        <v>14642</v>
      </c>
      <c r="B1990" t="s">
        <v>322</v>
      </c>
      <c r="C1990" t="s">
        <v>261</v>
      </c>
      <c r="D1990" s="137">
        <v>7.1</v>
      </c>
      <c r="E1990" s="137">
        <v>85.6</v>
      </c>
      <c r="F1990">
        <v>12</v>
      </c>
    </row>
    <row r="1991" spans="1:6">
      <c r="A1991">
        <v>14643</v>
      </c>
      <c r="B1991" t="s">
        <v>322</v>
      </c>
      <c r="C1991" t="s">
        <v>261</v>
      </c>
      <c r="D1991" s="137">
        <v>7.1</v>
      </c>
      <c r="E1991" s="137">
        <v>85.6</v>
      </c>
      <c r="F1991">
        <v>12</v>
      </c>
    </row>
    <row r="1992" spans="1:6">
      <c r="A1992">
        <v>14644</v>
      </c>
      <c r="B1992" t="s">
        <v>322</v>
      </c>
      <c r="C1992" t="s">
        <v>261</v>
      </c>
      <c r="D1992" s="137">
        <v>7.1</v>
      </c>
      <c r="E1992" s="137">
        <v>85.6</v>
      </c>
      <c r="F1992">
        <v>12</v>
      </c>
    </row>
    <row r="1993" spans="1:6">
      <c r="A1993">
        <v>14646</v>
      </c>
      <c r="B1993" t="s">
        <v>322</v>
      </c>
      <c r="C1993" t="s">
        <v>261</v>
      </c>
      <c r="D1993" s="137">
        <v>7.1</v>
      </c>
      <c r="E1993" s="137">
        <v>85.6</v>
      </c>
      <c r="F1993">
        <v>12</v>
      </c>
    </row>
    <row r="1994" spans="1:6">
      <c r="A1994">
        <v>14647</v>
      </c>
      <c r="B1994" t="s">
        <v>322</v>
      </c>
      <c r="C1994" t="s">
        <v>261</v>
      </c>
      <c r="D1994" s="137">
        <v>7.1</v>
      </c>
      <c r="E1994" s="137">
        <v>85.6</v>
      </c>
      <c r="F1994">
        <v>12</v>
      </c>
    </row>
    <row r="1995" spans="1:6">
      <c r="A1995">
        <v>14649</v>
      </c>
      <c r="B1995" t="s">
        <v>322</v>
      </c>
      <c r="C1995" t="s">
        <v>261</v>
      </c>
      <c r="D1995" s="137">
        <v>7.1</v>
      </c>
      <c r="E1995" s="137">
        <v>85.6</v>
      </c>
      <c r="F1995">
        <v>12</v>
      </c>
    </row>
    <row r="1996" spans="1:6">
      <c r="A1996">
        <v>14650</v>
      </c>
      <c r="B1996" t="s">
        <v>322</v>
      </c>
      <c r="C1996" t="s">
        <v>261</v>
      </c>
      <c r="D1996" s="137">
        <v>7.1</v>
      </c>
      <c r="E1996" s="137">
        <v>85.6</v>
      </c>
      <c r="F1996">
        <v>12</v>
      </c>
    </row>
    <row r="1997" spans="1:6">
      <c r="A1997">
        <v>14651</v>
      </c>
      <c r="B1997" t="s">
        <v>322</v>
      </c>
      <c r="C1997" t="s">
        <v>261</v>
      </c>
      <c r="D1997" s="137">
        <v>7.1</v>
      </c>
      <c r="E1997" s="137">
        <v>85.6</v>
      </c>
      <c r="F1997">
        <v>12</v>
      </c>
    </row>
    <row r="1998" spans="1:6">
      <c r="A1998">
        <v>14652</v>
      </c>
      <c r="B1998" t="s">
        <v>322</v>
      </c>
      <c r="C1998" t="s">
        <v>261</v>
      </c>
      <c r="D1998" s="137">
        <v>7.1</v>
      </c>
      <c r="E1998" s="137">
        <v>85.6</v>
      </c>
      <c r="F1998">
        <v>12</v>
      </c>
    </row>
    <row r="1999" spans="1:6">
      <c r="A1999">
        <v>14653</v>
      </c>
      <c r="B1999" t="s">
        <v>322</v>
      </c>
      <c r="C1999" t="s">
        <v>261</v>
      </c>
      <c r="D1999" s="137">
        <v>7.1</v>
      </c>
      <c r="E1999" s="137">
        <v>85.6</v>
      </c>
      <c r="F1999">
        <v>12</v>
      </c>
    </row>
    <row r="2000" spans="1:6">
      <c r="A2000">
        <v>14692</v>
      </c>
      <c r="B2000" t="s">
        <v>322</v>
      </c>
      <c r="C2000" t="s">
        <v>261</v>
      </c>
      <c r="D2000" s="137">
        <v>7.1</v>
      </c>
      <c r="E2000" s="137">
        <v>85.6</v>
      </c>
      <c r="F2000">
        <v>12</v>
      </c>
    </row>
    <row r="2001" spans="1:6">
      <c r="A2001">
        <v>14694</v>
      </c>
      <c r="B2001" t="s">
        <v>322</v>
      </c>
      <c r="C2001" t="s">
        <v>261</v>
      </c>
      <c r="D2001" s="137">
        <v>7.1</v>
      </c>
      <c r="E2001" s="137">
        <v>85.6</v>
      </c>
      <c r="F2001">
        <v>12</v>
      </c>
    </row>
    <row r="2002" spans="1:6">
      <c r="A2002">
        <v>14701</v>
      </c>
      <c r="B2002" t="s">
        <v>300</v>
      </c>
      <c r="C2002" t="s">
        <v>252</v>
      </c>
      <c r="D2002" s="137">
        <v>4.8</v>
      </c>
      <c r="E2002" s="137">
        <v>81.099999999999994</v>
      </c>
      <c r="F2002">
        <v>12</v>
      </c>
    </row>
    <row r="2003" spans="1:6">
      <c r="A2003">
        <v>14702</v>
      </c>
      <c r="B2003" t="s">
        <v>300</v>
      </c>
      <c r="C2003" t="s">
        <v>252</v>
      </c>
      <c r="D2003" s="137">
        <v>4.8</v>
      </c>
      <c r="E2003" s="137">
        <v>81.099999999999994</v>
      </c>
      <c r="F2003">
        <v>12</v>
      </c>
    </row>
    <row r="2004" spans="1:6">
      <c r="A2004">
        <v>14706</v>
      </c>
      <c r="B2004" t="s">
        <v>295</v>
      </c>
      <c r="C2004" t="s">
        <v>243</v>
      </c>
      <c r="D2004" s="137">
        <v>7.4</v>
      </c>
      <c r="E2004" s="137">
        <v>83.9</v>
      </c>
      <c r="F2004">
        <v>18</v>
      </c>
    </row>
    <row r="2005" spans="1:6">
      <c r="A2005">
        <v>14707</v>
      </c>
      <c r="B2005" t="s">
        <v>300</v>
      </c>
      <c r="C2005" t="s">
        <v>252</v>
      </c>
      <c r="D2005" s="137">
        <v>4.8</v>
      </c>
      <c r="E2005" s="137">
        <v>81.099999999999994</v>
      </c>
      <c r="F2005">
        <v>12</v>
      </c>
    </row>
    <row r="2006" spans="1:6">
      <c r="A2006">
        <v>14708</v>
      </c>
      <c r="B2006" t="s">
        <v>300</v>
      </c>
      <c r="C2006" t="s">
        <v>252</v>
      </c>
      <c r="D2006" s="137">
        <v>4.8</v>
      </c>
      <c r="E2006" s="137">
        <v>81.099999999999994</v>
      </c>
      <c r="F2006">
        <v>12</v>
      </c>
    </row>
    <row r="2007" spans="1:6">
      <c r="A2007">
        <v>14709</v>
      </c>
      <c r="B2007" t="s">
        <v>300</v>
      </c>
      <c r="C2007" t="s">
        <v>252</v>
      </c>
      <c r="D2007" s="137">
        <v>4.8</v>
      </c>
      <c r="E2007" s="137">
        <v>81.099999999999994</v>
      </c>
      <c r="F2007">
        <v>12</v>
      </c>
    </row>
    <row r="2008" spans="1:6">
      <c r="A2008">
        <v>14710</v>
      </c>
      <c r="B2008" t="s">
        <v>300</v>
      </c>
      <c r="C2008" t="s">
        <v>252</v>
      </c>
      <c r="D2008" s="137">
        <v>4.8</v>
      </c>
      <c r="E2008" s="137">
        <v>81.099999999999994</v>
      </c>
      <c r="F2008">
        <v>12</v>
      </c>
    </row>
    <row r="2009" spans="1:6">
      <c r="A2009">
        <v>14711</v>
      </c>
      <c r="B2009" t="s">
        <v>295</v>
      </c>
      <c r="C2009" t="s">
        <v>243</v>
      </c>
      <c r="D2009" s="137">
        <v>7.4</v>
      </c>
      <c r="E2009" s="137">
        <v>83.9</v>
      </c>
      <c r="F2009">
        <v>18</v>
      </c>
    </row>
    <row r="2010" spans="1:6">
      <c r="A2010">
        <v>14712</v>
      </c>
      <c r="B2010" t="s">
        <v>300</v>
      </c>
      <c r="C2010" t="s">
        <v>252</v>
      </c>
      <c r="D2010" s="137">
        <v>4.8</v>
      </c>
      <c r="E2010" s="137">
        <v>81.099999999999994</v>
      </c>
      <c r="F2010">
        <v>12</v>
      </c>
    </row>
    <row r="2011" spans="1:6">
      <c r="A2011">
        <v>14714</v>
      </c>
      <c r="B2011" t="s">
        <v>300</v>
      </c>
      <c r="C2011" t="s">
        <v>252</v>
      </c>
      <c r="D2011" s="137">
        <v>4.8</v>
      </c>
      <c r="E2011" s="137">
        <v>81.099999999999994</v>
      </c>
      <c r="F2011">
        <v>12</v>
      </c>
    </row>
    <row r="2012" spans="1:6">
      <c r="A2012">
        <v>14715</v>
      </c>
      <c r="B2012" t="s">
        <v>300</v>
      </c>
      <c r="C2012" t="s">
        <v>252</v>
      </c>
      <c r="D2012" s="137">
        <v>4.8</v>
      </c>
      <c r="E2012" s="137">
        <v>81.099999999999994</v>
      </c>
      <c r="F2012">
        <v>12</v>
      </c>
    </row>
    <row r="2013" spans="1:6">
      <c r="A2013">
        <v>14716</v>
      </c>
      <c r="B2013" t="s">
        <v>300</v>
      </c>
      <c r="C2013" t="s">
        <v>252</v>
      </c>
      <c r="D2013" s="137">
        <v>4.8</v>
      </c>
      <c r="E2013" s="137">
        <v>81.099999999999994</v>
      </c>
      <c r="F2013">
        <v>12</v>
      </c>
    </row>
    <row r="2014" spans="1:6">
      <c r="A2014">
        <v>14717</v>
      </c>
      <c r="B2014" t="s">
        <v>300</v>
      </c>
      <c r="C2014" t="s">
        <v>252</v>
      </c>
      <c r="D2014" s="137">
        <v>4.8</v>
      </c>
      <c r="E2014" s="137">
        <v>81.099999999999994</v>
      </c>
      <c r="F2014">
        <v>12</v>
      </c>
    </row>
    <row r="2015" spans="1:6">
      <c r="A2015">
        <v>14718</v>
      </c>
      <c r="B2015" t="s">
        <v>300</v>
      </c>
      <c r="C2015" t="s">
        <v>252</v>
      </c>
      <c r="D2015" s="137">
        <v>4.8</v>
      </c>
      <c r="E2015" s="137">
        <v>81.099999999999994</v>
      </c>
      <c r="F2015">
        <v>12</v>
      </c>
    </row>
    <row r="2016" spans="1:6">
      <c r="A2016">
        <v>14719</v>
      </c>
      <c r="B2016" t="s">
        <v>295</v>
      </c>
      <c r="C2016" t="s">
        <v>243</v>
      </c>
      <c r="D2016" s="137">
        <v>7.4</v>
      </c>
      <c r="E2016" s="137">
        <v>83.9</v>
      </c>
      <c r="F2016">
        <v>18</v>
      </c>
    </row>
    <row r="2017" spans="1:6">
      <c r="A2017">
        <v>14720</v>
      </c>
      <c r="B2017" t="s">
        <v>300</v>
      </c>
      <c r="C2017" t="s">
        <v>252</v>
      </c>
      <c r="D2017" s="137">
        <v>4.8</v>
      </c>
      <c r="E2017" s="137">
        <v>81.099999999999994</v>
      </c>
      <c r="F2017">
        <v>12</v>
      </c>
    </row>
    <row r="2018" spans="1:6">
      <c r="A2018">
        <v>14721</v>
      </c>
      <c r="B2018" t="s">
        <v>295</v>
      </c>
      <c r="C2018" t="s">
        <v>243</v>
      </c>
      <c r="D2018" s="137">
        <v>7.4</v>
      </c>
      <c r="E2018" s="137">
        <v>83.9</v>
      </c>
      <c r="F2018">
        <v>18</v>
      </c>
    </row>
    <row r="2019" spans="1:6">
      <c r="A2019">
        <v>14722</v>
      </c>
      <c r="B2019" t="s">
        <v>300</v>
      </c>
      <c r="C2019" t="s">
        <v>252</v>
      </c>
      <c r="D2019" s="137">
        <v>4.8</v>
      </c>
      <c r="E2019" s="137">
        <v>81.099999999999994</v>
      </c>
      <c r="F2019">
        <v>12</v>
      </c>
    </row>
    <row r="2020" spans="1:6">
      <c r="A2020">
        <v>14723</v>
      </c>
      <c r="B2020" t="s">
        <v>300</v>
      </c>
      <c r="C2020" t="s">
        <v>252</v>
      </c>
      <c r="D2020" s="137">
        <v>4.8</v>
      </c>
      <c r="E2020" s="137">
        <v>81.099999999999994</v>
      </c>
      <c r="F2020">
        <v>12</v>
      </c>
    </row>
    <row r="2021" spans="1:6">
      <c r="A2021">
        <v>14724</v>
      </c>
      <c r="B2021" t="s">
        <v>300</v>
      </c>
      <c r="C2021" t="s">
        <v>252</v>
      </c>
      <c r="D2021" s="137">
        <v>4.8</v>
      </c>
      <c r="E2021" s="137">
        <v>81.099999999999994</v>
      </c>
      <c r="F2021">
        <v>12</v>
      </c>
    </row>
    <row r="2022" spans="1:6">
      <c r="A2022">
        <v>14726</v>
      </c>
      <c r="B2022" t="s">
        <v>300</v>
      </c>
      <c r="C2022" t="s">
        <v>252</v>
      </c>
      <c r="D2022" s="137">
        <v>4.8</v>
      </c>
      <c r="E2022" s="137">
        <v>81.099999999999994</v>
      </c>
      <c r="F2022">
        <v>12</v>
      </c>
    </row>
    <row r="2023" spans="1:6">
      <c r="A2023">
        <v>14727</v>
      </c>
      <c r="B2023" t="s">
        <v>300</v>
      </c>
      <c r="C2023" t="s">
        <v>252</v>
      </c>
      <c r="D2023" s="137">
        <v>4.8</v>
      </c>
      <c r="E2023" s="137">
        <v>81.099999999999994</v>
      </c>
      <c r="F2023">
        <v>12</v>
      </c>
    </row>
    <row r="2024" spans="1:6">
      <c r="A2024">
        <v>14728</v>
      </c>
      <c r="B2024" t="s">
        <v>300</v>
      </c>
      <c r="C2024" t="s">
        <v>252</v>
      </c>
      <c r="D2024" s="137">
        <v>4.8</v>
      </c>
      <c r="E2024" s="137">
        <v>81.099999999999994</v>
      </c>
      <c r="F2024">
        <v>12</v>
      </c>
    </row>
    <row r="2025" spans="1:6">
      <c r="A2025">
        <v>14729</v>
      </c>
      <c r="B2025" t="s">
        <v>300</v>
      </c>
      <c r="C2025" t="s">
        <v>252</v>
      </c>
      <c r="D2025" s="137">
        <v>4.8</v>
      </c>
      <c r="E2025" s="137">
        <v>81.099999999999994</v>
      </c>
      <c r="F2025">
        <v>12</v>
      </c>
    </row>
    <row r="2026" spans="1:6">
      <c r="A2026">
        <v>14730</v>
      </c>
      <c r="B2026" t="s">
        <v>300</v>
      </c>
      <c r="C2026" t="s">
        <v>252</v>
      </c>
      <c r="D2026" s="137">
        <v>4.8</v>
      </c>
      <c r="E2026" s="137">
        <v>81.099999999999994</v>
      </c>
      <c r="F2026">
        <v>12</v>
      </c>
    </row>
    <row r="2027" spans="1:6">
      <c r="A2027">
        <v>14731</v>
      </c>
      <c r="B2027" t="s">
        <v>300</v>
      </c>
      <c r="C2027" t="s">
        <v>252</v>
      </c>
      <c r="D2027" s="137">
        <v>4.8</v>
      </c>
      <c r="E2027" s="137">
        <v>81.099999999999994</v>
      </c>
      <c r="F2027">
        <v>12</v>
      </c>
    </row>
    <row r="2028" spans="1:6">
      <c r="A2028">
        <v>14732</v>
      </c>
      <c r="B2028" t="s">
        <v>300</v>
      </c>
      <c r="C2028" t="s">
        <v>252</v>
      </c>
      <c r="D2028" s="137">
        <v>4.8</v>
      </c>
      <c r="E2028" s="137">
        <v>81.099999999999994</v>
      </c>
      <c r="F2028">
        <v>12</v>
      </c>
    </row>
    <row r="2029" spans="1:6">
      <c r="A2029">
        <v>14733</v>
      </c>
      <c r="B2029" t="s">
        <v>300</v>
      </c>
      <c r="C2029" t="s">
        <v>252</v>
      </c>
      <c r="D2029" s="137">
        <v>4.8</v>
      </c>
      <c r="E2029" s="137">
        <v>81.099999999999994</v>
      </c>
      <c r="F2029">
        <v>12</v>
      </c>
    </row>
    <row r="2030" spans="1:6">
      <c r="A2030">
        <v>14735</v>
      </c>
      <c r="B2030" t="s">
        <v>295</v>
      </c>
      <c r="C2030" t="s">
        <v>243</v>
      </c>
      <c r="D2030" s="137">
        <v>7.4</v>
      </c>
      <c r="E2030" s="137">
        <v>83.9</v>
      </c>
      <c r="F2030">
        <v>18</v>
      </c>
    </row>
    <row r="2031" spans="1:6">
      <c r="A2031">
        <v>14736</v>
      </c>
      <c r="B2031" t="s">
        <v>300</v>
      </c>
      <c r="C2031" t="s">
        <v>252</v>
      </c>
      <c r="D2031" s="137">
        <v>4.8</v>
      </c>
      <c r="E2031" s="137">
        <v>81.099999999999994</v>
      </c>
      <c r="F2031">
        <v>12</v>
      </c>
    </row>
    <row r="2032" spans="1:6">
      <c r="A2032">
        <v>14737</v>
      </c>
      <c r="B2032" t="s">
        <v>300</v>
      </c>
      <c r="C2032" t="s">
        <v>252</v>
      </c>
      <c r="D2032" s="137">
        <v>4.8</v>
      </c>
      <c r="E2032" s="137">
        <v>81.099999999999994</v>
      </c>
      <c r="F2032">
        <v>12</v>
      </c>
    </row>
    <row r="2033" spans="1:6">
      <c r="A2033">
        <v>14738</v>
      </c>
      <c r="B2033" t="s">
        <v>300</v>
      </c>
      <c r="C2033" t="s">
        <v>252</v>
      </c>
      <c r="D2033" s="137">
        <v>4.8</v>
      </c>
      <c r="E2033" s="137">
        <v>81.099999999999994</v>
      </c>
      <c r="F2033">
        <v>12</v>
      </c>
    </row>
    <row r="2034" spans="1:6">
      <c r="A2034">
        <v>14739</v>
      </c>
      <c r="B2034" t="s">
        <v>295</v>
      </c>
      <c r="C2034" t="s">
        <v>243</v>
      </c>
      <c r="D2034" s="137">
        <v>7.4</v>
      </c>
      <c r="E2034" s="137">
        <v>83.9</v>
      </c>
      <c r="F2034">
        <v>18</v>
      </c>
    </row>
    <row r="2035" spans="1:6">
      <c r="A2035">
        <v>14740</v>
      </c>
      <c r="B2035" t="s">
        <v>300</v>
      </c>
      <c r="C2035" t="s">
        <v>252</v>
      </c>
      <c r="D2035" s="137">
        <v>4.8</v>
      </c>
      <c r="E2035" s="137">
        <v>81.099999999999994</v>
      </c>
      <c r="F2035">
        <v>12</v>
      </c>
    </row>
    <row r="2036" spans="1:6">
      <c r="A2036">
        <v>14741</v>
      </c>
      <c r="B2036" t="s">
        <v>300</v>
      </c>
      <c r="C2036" t="s">
        <v>252</v>
      </c>
      <c r="D2036" s="137">
        <v>4.8</v>
      </c>
      <c r="E2036" s="137">
        <v>81.099999999999994</v>
      </c>
      <c r="F2036">
        <v>12</v>
      </c>
    </row>
    <row r="2037" spans="1:6">
      <c r="A2037">
        <v>14742</v>
      </c>
      <c r="B2037" t="s">
        <v>300</v>
      </c>
      <c r="C2037" t="s">
        <v>252</v>
      </c>
      <c r="D2037" s="137">
        <v>4.8</v>
      </c>
      <c r="E2037" s="137">
        <v>81.099999999999994</v>
      </c>
      <c r="F2037">
        <v>12</v>
      </c>
    </row>
    <row r="2038" spans="1:6">
      <c r="A2038">
        <v>14743</v>
      </c>
      <c r="B2038" t="s">
        <v>300</v>
      </c>
      <c r="C2038" t="s">
        <v>252</v>
      </c>
      <c r="D2038" s="137">
        <v>4.8</v>
      </c>
      <c r="E2038" s="137">
        <v>81.099999999999994</v>
      </c>
      <c r="F2038">
        <v>12</v>
      </c>
    </row>
    <row r="2039" spans="1:6">
      <c r="A2039">
        <v>14744</v>
      </c>
      <c r="B2039" t="s">
        <v>300</v>
      </c>
      <c r="C2039" t="s">
        <v>252</v>
      </c>
      <c r="D2039" s="137">
        <v>4.8</v>
      </c>
      <c r="E2039" s="137">
        <v>81.099999999999994</v>
      </c>
      <c r="F2039">
        <v>12</v>
      </c>
    </row>
    <row r="2040" spans="1:6">
      <c r="A2040">
        <v>14745</v>
      </c>
      <c r="B2040" t="s">
        <v>295</v>
      </c>
      <c r="C2040" t="s">
        <v>243</v>
      </c>
      <c r="D2040" s="137">
        <v>7.4</v>
      </c>
      <c r="E2040" s="137">
        <v>83.9</v>
      </c>
      <c r="F2040">
        <v>18</v>
      </c>
    </row>
    <row r="2041" spans="1:6">
      <c r="A2041">
        <v>14747</v>
      </c>
      <c r="B2041" t="s">
        <v>300</v>
      </c>
      <c r="C2041" t="s">
        <v>252</v>
      </c>
      <c r="D2041" s="137">
        <v>4.8</v>
      </c>
      <c r="E2041" s="137">
        <v>81.099999999999994</v>
      </c>
      <c r="F2041">
        <v>12</v>
      </c>
    </row>
    <row r="2042" spans="1:6">
      <c r="A2042">
        <v>14748</v>
      </c>
      <c r="B2042" t="s">
        <v>300</v>
      </c>
      <c r="C2042" t="s">
        <v>252</v>
      </c>
      <c r="D2042" s="137">
        <v>4.8</v>
      </c>
      <c r="E2042" s="137">
        <v>81.099999999999994</v>
      </c>
      <c r="F2042">
        <v>12</v>
      </c>
    </row>
    <row r="2043" spans="1:6">
      <c r="A2043">
        <v>14750</v>
      </c>
      <c r="B2043" t="s">
        <v>300</v>
      </c>
      <c r="C2043" t="s">
        <v>252</v>
      </c>
      <c r="D2043" s="137">
        <v>4.8</v>
      </c>
      <c r="E2043" s="137">
        <v>81.099999999999994</v>
      </c>
      <c r="F2043">
        <v>12</v>
      </c>
    </row>
    <row r="2044" spans="1:6">
      <c r="A2044">
        <v>14751</v>
      </c>
      <c r="B2044" t="s">
        <v>300</v>
      </c>
      <c r="C2044" t="s">
        <v>252</v>
      </c>
      <c r="D2044" s="137">
        <v>4.8</v>
      </c>
      <c r="E2044" s="137">
        <v>81.099999999999994</v>
      </c>
      <c r="F2044">
        <v>12</v>
      </c>
    </row>
    <row r="2045" spans="1:6">
      <c r="A2045">
        <v>14752</v>
      </c>
      <c r="B2045" t="s">
        <v>300</v>
      </c>
      <c r="C2045" t="s">
        <v>252</v>
      </c>
      <c r="D2045" s="137">
        <v>4.8</v>
      </c>
      <c r="E2045" s="137">
        <v>81.099999999999994</v>
      </c>
      <c r="F2045">
        <v>12</v>
      </c>
    </row>
    <row r="2046" spans="1:6">
      <c r="A2046">
        <v>14753</v>
      </c>
      <c r="B2046" t="s">
        <v>295</v>
      </c>
      <c r="C2046" t="s">
        <v>243</v>
      </c>
      <c r="D2046" s="137">
        <v>7.4</v>
      </c>
      <c r="E2046" s="137">
        <v>83.9</v>
      </c>
      <c r="F2046">
        <v>18</v>
      </c>
    </row>
    <row r="2047" spans="1:6">
      <c r="A2047">
        <v>14754</v>
      </c>
      <c r="B2047" t="s">
        <v>295</v>
      </c>
      <c r="C2047" t="s">
        <v>243</v>
      </c>
      <c r="D2047" s="137">
        <v>7.4</v>
      </c>
      <c r="E2047" s="137">
        <v>83.9</v>
      </c>
      <c r="F2047">
        <v>18</v>
      </c>
    </row>
    <row r="2048" spans="1:6">
      <c r="A2048">
        <v>14755</v>
      </c>
      <c r="B2048" t="s">
        <v>295</v>
      </c>
      <c r="C2048" t="s">
        <v>243</v>
      </c>
      <c r="D2048" s="137">
        <v>7.4</v>
      </c>
      <c r="E2048" s="137">
        <v>83.9</v>
      </c>
      <c r="F2048">
        <v>18</v>
      </c>
    </row>
    <row r="2049" spans="1:6">
      <c r="A2049">
        <v>14756</v>
      </c>
      <c r="B2049" t="s">
        <v>300</v>
      </c>
      <c r="C2049" t="s">
        <v>252</v>
      </c>
      <c r="D2049" s="137">
        <v>4.8</v>
      </c>
      <c r="E2049" s="137">
        <v>81.099999999999994</v>
      </c>
      <c r="F2049">
        <v>12</v>
      </c>
    </row>
    <row r="2050" spans="1:6">
      <c r="A2050">
        <v>14757</v>
      </c>
      <c r="B2050" t="s">
        <v>300</v>
      </c>
      <c r="C2050" t="s">
        <v>252</v>
      </c>
      <c r="D2050" s="137">
        <v>4.8</v>
      </c>
      <c r="E2050" s="137">
        <v>81.099999999999994</v>
      </c>
      <c r="F2050">
        <v>12</v>
      </c>
    </row>
    <row r="2051" spans="1:6">
      <c r="A2051">
        <v>14758</v>
      </c>
      <c r="B2051" t="s">
        <v>300</v>
      </c>
      <c r="C2051" t="s">
        <v>252</v>
      </c>
      <c r="D2051" s="137">
        <v>4.8</v>
      </c>
      <c r="E2051" s="137">
        <v>81.099999999999994</v>
      </c>
      <c r="F2051">
        <v>12</v>
      </c>
    </row>
    <row r="2052" spans="1:6">
      <c r="A2052">
        <v>14760</v>
      </c>
      <c r="B2052" t="s">
        <v>295</v>
      </c>
      <c r="C2052" t="s">
        <v>243</v>
      </c>
      <c r="D2052" s="137">
        <v>7.4</v>
      </c>
      <c r="E2052" s="137">
        <v>83.9</v>
      </c>
      <c r="F2052">
        <v>18</v>
      </c>
    </row>
    <row r="2053" spans="1:6">
      <c r="A2053">
        <v>14766</v>
      </c>
      <c r="B2053" t="s">
        <v>295</v>
      </c>
      <c r="C2053" t="s">
        <v>243</v>
      </c>
      <c r="D2053" s="137">
        <v>7.4</v>
      </c>
      <c r="E2053" s="137">
        <v>83.9</v>
      </c>
      <c r="F2053">
        <v>18</v>
      </c>
    </row>
    <row r="2054" spans="1:6">
      <c r="A2054">
        <v>14767</v>
      </c>
      <c r="B2054" t="s">
        <v>300</v>
      </c>
      <c r="C2054" t="s">
        <v>252</v>
      </c>
      <c r="D2054" s="137">
        <v>4.8</v>
      </c>
      <c r="E2054" s="137">
        <v>81.099999999999994</v>
      </c>
      <c r="F2054">
        <v>12</v>
      </c>
    </row>
    <row r="2055" spans="1:6">
      <c r="A2055">
        <v>14769</v>
      </c>
      <c r="B2055" t="s">
        <v>300</v>
      </c>
      <c r="C2055" t="s">
        <v>252</v>
      </c>
      <c r="D2055" s="137">
        <v>4.8</v>
      </c>
      <c r="E2055" s="137">
        <v>81.099999999999994</v>
      </c>
      <c r="F2055">
        <v>12</v>
      </c>
    </row>
    <row r="2056" spans="1:6">
      <c r="A2056">
        <v>14770</v>
      </c>
      <c r="B2056" t="s">
        <v>295</v>
      </c>
      <c r="C2056" t="s">
        <v>243</v>
      </c>
      <c r="D2056" s="137">
        <v>7.4</v>
      </c>
      <c r="E2056" s="137">
        <v>83.9</v>
      </c>
      <c r="F2056">
        <v>18</v>
      </c>
    </row>
    <row r="2057" spans="1:6">
      <c r="A2057">
        <v>14772</v>
      </c>
      <c r="B2057" t="s">
        <v>300</v>
      </c>
      <c r="C2057" t="s">
        <v>252</v>
      </c>
      <c r="D2057" s="137">
        <v>4.8</v>
      </c>
      <c r="E2057" s="137">
        <v>81.099999999999994</v>
      </c>
      <c r="F2057">
        <v>12</v>
      </c>
    </row>
    <row r="2058" spans="1:6">
      <c r="A2058">
        <v>14774</v>
      </c>
      <c r="B2058" t="s">
        <v>300</v>
      </c>
      <c r="C2058" t="s">
        <v>252</v>
      </c>
      <c r="D2058" s="137">
        <v>4.8</v>
      </c>
      <c r="E2058" s="137">
        <v>81.099999999999994</v>
      </c>
      <c r="F2058">
        <v>12</v>
      </c>
    </row>
    <row r="2059" spans="1:6">
      <c r="A2059">
        <v>14775</v>
      </c>
      <c r="B2059" t="s">
        <v>300</v>
      </c>
      <c r="C2059" t="s">
        <v>252</v>
      </c>
      <c r="D2059" s="137">
        <v>4.8</v>
      </c>
      <c r="E2059" s="137">
        <v>81.099999999999994</v>
      </c>
      <c r="F2059">
        <v>12</v>
      </c>
    </row>
    <row r="2060" spans="1:6">
      <c r="A2060">
        <v>14777</v>
      </c>
      <c r="B2060" t="s">
        <v>300</v>
      </c>
      <c r="C2060" t="s">
        <v>252</v>
      </c>
      <c r="D2060" s="137">
        <v>4.8</v>
      </c>
      <c r="E2060" s="137">
        <v>81.099999999999994</v>
      </c>
      <c r="F2060">
        <v>12</v>
      </c>
    </row>
    <row r="2061" spans="1:6">
      <c r="A2061">
        <v>14778</v>
      </c>
      <c r="B2061" t="s">
        <v>295</v>
      </c>
      <c r="C2061" t="s">
        <v>243</v>
      </c>
      <c r="D2061" s="137">
        <v>7.4</v>
      </c>
      <c r="E2061" s="137">
        <v>83.9</v>
      </c>
      <c r="F2061">
        <v>18</v>
      </c>
    </row>
    <row r="2062" spans="1:6">
      <c r="A2062">
        <v>14779</v>
      </c>
      <c r="B2062" t="s">
        <v>300</v>
      </c>
      <c r="C2062" t="s">
        <v>252</v>
      </c>
      <c r="D2062" s="137">
        <v>4.8</v>
      </c>
      <c r="E2062" s="137">
        <v>81.099999999999994</v>
      </c>
      <c r="F2062">
        <v>12</v>
      </c>
    </row>
    <row r="2063" spans="1:6">
      <c r="A2063">
        <v>14781</v>
      </c>
      <c r="B2063" t="s">
        <v>300</v>
      </c>
      <c r="C2063" t="s">
        <v>252</v>
      </c>
      <c r="D2063" s="137">
        <v>4.8</v>
      </c>
      <c r="E2063" s="137">
        <v>81.099999999999994</v>
      </c>
      <c r="F2063">
        <v>12</v>
      </c>
    </row>
    <row r="2064" spans="1:6">
      <c r="A2064">
        <v>14782</v>
      </c>
      <c r="B2064" t="s">
        <v>300</v>
      </c>
      <c r="C2064" t="s">
        <v>252</v>
      </c>
      <c r="D2064" s="137">
        <v>4.8</v>
      </c>
      <c r="E2064" s="137">
        <v>81.099999999999994</v>
      </c>
      <c r="F2064">
        <v>12</v>
      </c>
    </row>
    <row r="2065" spans="1:6">
      <c r="A2065">
        <v>14783</v>
      </c>
      <c r="B2065" t="s">
        <v>300</v>
      </c>
      <c r="C2065" t="s">
        <v>252</v>
      </c>
      <c r="D2065" s="137">
        <v>4.8</v>
      </c>
      <c r="E2065" s="137">
        <v>81.099999999999994</v>
      </c>
      <c r="F2065">
        <v>12</v>
      </c>
    </row>
    <row r="2066" spans="1:6">
      <c r="A2066">
        <v>14784</v>
      </c>
      <c r="B2066" t="s">
        <v>300</v>
      </c>
      <c r="C2066" t="s">
        <v>252</v>
      </c>
      <c r="D2066" s="137">
        <v>4.8</v>
      </c>
      <c r="E2066" s="137">
        <v>81.099999999999994</v>
      </c>
      <c r="F2066">
        <v>12</v>
      </c>
    </row>
    <row r="2067" spans="1:6">
      <c r="A2067">
        <v>14785</v>
      </c>
      <c r="B2067" t="s">
        <v>300</v>
      </c>
      <c r="C2067" t="s">
        <v>252</v>
      </c>
      <c r="D2067" s="137">
        <v>4.8</v>
      </c>
      <c r="E2067" s="137">
        <v>81.099999999999994</v>
      </c>
      <c r="F2067">
        <v>12</v>
      </c>
    </row>
    <row r="2068" spans="1:6">
      <c r="A2068">
        <v>14786</v>
      </c>
      <c r="B2068" t="s">
        <v>295</v>
      </c>
      <c r="C2068" t="s">
        <v>243</v>
      </c>
      <c r="D2068" s="137">
        <v>7.4</v>
      </c>
      <c r="E2068" s="137">
        <v>83.9</v>
      </c>
      <c r="F2068">
        <v>18</v>
      </c>
    </row>
    <row r="2069" spans="1:6">
      <c r="A2069">
        <v>14787</v>
      </c>
      <c r="B2069" t="s">
        <v>300</v>
      </c>
      <c r="C2069" t="s">
        <v>252</v>
      </c>
      <c r="D2069" s="137">
        <v>4.8</v>
      </c>
      <c r="E2069" s="137">
        <v>81.099999999999994</v>
      </c>
      <c r="F2069">
        <v>12</v>
      </c>
    </row>
    <row r="2070" spans="1:6">
      <c r="A2070">
        <v>14788</v>
      </c>
      <c r="B2070" t="s">
        <v>295</v>
      </c>
      <c r="C2070" t="s">
        <v>243</v>
      </c>
      <c r="D2070" s="137">
        <v>7.4</v>
      </c>
      <c r="E2070" s="137">
        <v>83.9</v>
      </c>
      <c r="F2070">
        <v>18</v>
      </c>
    </row>
    <row r="2071" spans="1:6">
      <c r="A2071">
        <v>14801</v>
      </c>
      <c r="B2071" t="s">
        <v>308</v>
      </c>
      <c r="C2071" t="s">
        <v>247</v>
      </c>
      <c r="D2071" s="137">
        <v>4.8</v>
      </c>
      <c r="E2071" s="137">
        <v>86.4</v>
      </c>
      <c r="F2071">
        <v>6</v>
      </c>
    </row>
    <row r="2072" spans="1:6">
      <c r="A2072">
        <v>14802</v>
      </c>
      <c r="B2072" t="s">
        <v>300</v>
      </c>
      <c r="C2072" t="s">
        <v>252</v>
      </c>
      <c r="D2072" s="137">
        <v>4.8</v>
      </c>
      <c r="E2072" s="137">
        <v>81.099999999999994</v>
      </c>
      <c r="F2072">
        <v>12</v>
      </c>
    </row>
    <row r="2073" spans="1:6">
      <c r="A2073">
        <v>14803</v>
      </c>
      <c r="B2073" t="s">
        <v>300</v>
      </c>
      <c r="C2073" t="s">
        <v>252</v>
      </c>
      <c r="D2073" s="137">
        <v>4.8</v>
      </c>
      <c r="E2073" s="137">
        <v>81.099999999999994</v>
      </c>
      <c r="F2073">
        <v>12</v>
      </c>
    </row>
    <row r="2074" spans="1:6">
      <c r="A2074">
        <v>14804</v>
      </c>
      <c r="B2074" t="s">
        <v>300</v>
      </c>
      <c r="C2074" t="s">
        <v>252</v>
      </c>
      <c r="D2074" s="137">
        <v>4.8</v>
      </c>
      <c r="E2074" s="137">
        <v>81.099999999999994</v>
      </c>
      <c r="F2074">
        <v>12</v>
      </c>
    </row>
    <row r="2075" spans="1:6">
      <c r="A2075">
        <v>14805</v>
      </c>
      <c r="B2075" t="s">
        <v>308</v>
      </c>
      <c r="C2075" t="s">
        <v>247</v>
      </c>
      <c r="D2075" s="137">
        <v>4.8</v>
      </c>
      <c r="E2075" s="137">
        <v>86.4</v>
      </c>
      <c r="F2075">
        <v>6</v>
      </c>
    </row>
    <row r="2076" spans="1:6">
      <c r="A2076">
        <v>14806</v>
      </c>
      <c r="B2076" t="s">
        <v>300</v>
      </c>
      <c r="C2076" t="s">
        <v>252</v>
      </c>
      <c r="D2076" s="137">
        <v>4.8</v>
      </c>
      <c r="E2076" s="137">
        <v>81.099999999999994</v>
      </c>
      <c r="F2076">
        <v>12</v>
      </c>
    </row>
    <row r="2077" spans="1:6">
      <c r="A2077">
        <v>14807</v>
      </c>
      <c r="B2077" t="s">
        <v>295</v>
      </c>
      <c r="C2077" t="s">
        <v>243</v>
      </c>
      <c r="D2077" s="137">
        <v>7.4</v>
      </c>
      <c r="E2077" s="137">
        <v>83.9</v>
      </c>
      <c r="F2077">
        <v>18</v>
      </c>
    </row>
    <row r="2078" spans="1:6">
      <c r="A2078">
        <v>14808</v>
      </c>
      <c r="B2078" t="s">
        <v>318</v>
      </c>
      <c r="C2078" t="s">
        <v>240</v>
      </c>
      <c r="D2078" s="137">
        <v>4.5</v>
      </c>
      <c r="E2078" s="137">
        <v>82.3</v>
      </c>
      <c r="F2078">
        <v>12</v>
      </c>
    </row>
    <row r="2079" spans="1:6">
      <c r="A2079">
        <v>14809</v>
      </c>
      <c r="B2079" t="s">
        <v>318</v>
      </c>
      <c r="C2079" t="s">
        <v>240</v>
      </c>
      <c r="D2079" s="137">
        <v>4.5</v>
      </c>
      <c r="E2079" s="137">
        <v>82.3</v>
      </c>
      <c r="F2079">
        <v>12</v>
      </c>
    </row>
    <row r="2080" spans="1:6">
      <c r="A2080">
        <v>14810</v>
      </c>
      <c r="B2080" t="s">
        <v>308</v>
      </c>
      <c r="C2080" t="s">
        <v>247</v>
      </c>
      <c r="D2080" s="137">
        <v>4.8</v>
      </c>
      <c r="E2080" s="137">
        <v>86.4</v>
      </c>
      <c r="F2080">
        <v>6</v>
      </c>
    </row>
    <row r="2081" spans="1:6">
      <c r="A2081">
        <v>14812</v>
      </c>
      <c r="B2081" t="s">
        <v>308</v>
      </c>
      <c r="C2081" t="s">
        <v>247</v>
      </c>
      <c r="D2081" s="137">
        <v>4.8</v>
      </c>
      <c r="E2081" s="137">
        <v>86.4</v>
      </c>
      <c r="F2081">
        <v>6</v>
      </c>
    </row>
    <row r="2082" spans="1:6">
      <c r="A2082">
        <v>14813</v>
      </c>
      <c r="B2082" t="s">
        <v>300</v>
      </c>
      <c r="C2082" t="s">
        <v>252</v>
      </c>
      <c r="D2082" s="137">
        <v>4.8</v>
      </c>
      <c r="E2082" s="137">
        <v>81.099999999999994</v>
      </c>
      <c r="F2082">
        <v>12</v>
      </c>
    </row>
    <row r="2083" spans="1:6">
      <c r="A2083">
        <v>14814</v>
      </c>
      <c r="B2083" t="s">
        <v>308</v>
      </c>
      <c r="C2083" t="s">
        <v>247</v>
      </c>
      <c r="D2083" s="137">
        <v>4.8</v>
      </c>
      <c r="E2083" s="137">
        <v>86.4</v>
      </c>
      <c r="F2083">
        <v>6</v>
      </c>
    </row>
    <row r="2084" spans="1:6">
      <c r="A2084">
        <v>14815</v>
      </c>
      <c r="B2084" t="s">
        <v>308</v>
      </c>
      <c r="C2084" t="s">
        <v>247</v>
      </c>
      <c r="D2084" s="137">
        <v>4.8</v>
      </c>
      <c r="E2084" s="137">
        <v>86.4</v>
      </c>
      <c r="F2084">
        <v>6</v>
      </c>
    </row>
    <row r="2085" spans="1:6">
      <c r="A2085">
        <v>14816</v>
      </c>
      <c r="B2085" t="s">
        <v>308</v>
      </c>
      <c r="C2085" t="s">
        <v>247</v>
      </c>
      <c r="D2085" s="137">
        <v>4.8</v>
      </c>
      <c r="E2085" s="137">
        <v>86.4</v>
      </c>
      <c r="F2085">
        <v>6</v>
      </c>
    </row>
    <row r="2086" spans="1:6">
      <c r="A2086">
        <v>14817</v>
      </c>
      <c r="B2086" t="s">
        <v>318</v>
      </c>
      <c r="C2086" t="s">
        <v>240</v>
      </c>
      <c r="D2086" s="137">
        <v>4.5</v>
      </c>
      <c r="E2086" s="137">
        <v>82.3</v>
      </c>
      <c r="F2086">
        <v>12</v>
      </c>
    </row>
    <row r="2087" spans="1:6">
      <c r="A2087">
        <v>14818</v>
      </c>
      <c r="B2087" t="s">
        <v>318</v>
      </c>
      <c r="C2087" t="s">
        <v>240</v>
      </c>
      <c r="D2087" s="137">
        <v>4.5</v>
      </c>
      <c r="E2087" s="137">
        <v>82.3</v>
      </c>
      <c r="F2087">
        <v>12</v>
      </c>
    </row>
    <row r="2088" spans="1:6">
      <c r="A2088">
        <v>14819</v>
      </c>
      <c r="B2088" t="s">
        <v>308</v>
      </c>
      <c r="C2088" t="s">
        <v>247</v>
      </c>
      <c r="D2088" s="137">
        <v>4.8</v>
      </c>
      <c r="E2088" s="137">
        <v>86.4</v>
      </c>
      <c r="F2088">
        <v>6</v>
      </c>
    </row>
    <row r="2089" spans="1:6">
      <c r="A2089">
        <v>14820</v>
      </c>
      <c r="B2089" t="s">
        <v>308</v>
      </c>
      <c r="C2089" t="s">
        <v>247</v>
      </c>
      <c r="D2089" s="137">
        <v>4.8</v>
      </c>
      <c r="E2089" s="137">
        <v>86.4</v>
      </c>
      <c r="F2089">
        <v>6</v>
      </c>
    </row>
    <row r="2090" spans="1:6">
      <c r="A2090">
        <v>14821</v>
      </c>
      <c r="B2090" t="s">
        <v>308</v>
      </c>
      <c r="C2090" t="s">
        <v>247</v>
      </c>
      <c r="D2090" s="137">
        <v>4.8</v>
      </c>
      <c r="E2090" s="137">
        <v>86.4</v>
      </c>
      <c r="F2090">
        <v>6</v>
      </c>
    </row>
    <row r="2091" spans="1:6">
      <c r="A2091">
        <v>14822</v>
      </c>
      <c r="B2091" t="s">
        <v>300</v>
      </c>
      <c r="C2091" t="s">
        <v>252</v>
      </c>
      <c r="D2091" s="137">
        <v>4.8</v>
      </c>
      <c r="E2091" s="137">
        <v>81.099999999999994</v>
      </c>
      <c r="F2091">
        <v>12</v>
      </c>
    </row>
    <row r="2092" spans="1:6">
      <c r="A2092">
        <v>14823</v>
      </c>
      <c r="B2092" t="s">
        <v>295</v>
      </c>
      <c r="C2092" t="s">
        <v>243</v>
      </c>
      <c r="D2092" s="137">
        <v>7.4</v>
      </c>
      <c r="E2092" s="137">
        <v>83.9</v>
      </c>
      <c r="F2092">
        <v>18</v>
      </c>
    </row>
    <row r="2093" spans="1:6">
      <c r="A2093">
        <v>14824</v>
      </c>
      <c r="B2093" t="s">
        <v>308</v>
      </c>
      <c r="C2093" t="s">
        <v>247</v>
      </c>
      <c r="D2093" s="137">
        <v>4.8</v>
      </c>
      <c r="E2093" s="137">
        <v>86.4</v>
      </c>
      <c r="F2093">
        <v>6</v>
      </c>
    </row>
    <row r="2094" spans="1:6">
      <c r="A2094">
        <v>14825</v>
      </c>
      <c r="B2094" t="s">
        <v>308</v>
      </c>
      <c r="C2094" t="s">
        <v>247</v>
      </c>
      <c r="D2094" s="137">
        <v>4.8</v>
      </c>
      <c r="E2094" s="137">
        <v>86.4</v>
      </c>
      <c r="F2094">
        <v>6</v>
      </c>
    </row>
    <row r="2095" spans="1:6">
      <c r="A2095">
        <v>14826</v>
      </c>
      <c r="B2095" t="s">
        <v>318</v>
      </c>
      <c r="C2095" t="s">
        <v>240</v>
      </c>
      <c r="D2095" s="137">
        <v>4.5</v>
      </c>
      <c r="E2095" s="137">
        <v>82.3</v>
      </c>
      <c r="F2095">
        <v>12</v>
      </c>
    </row>
    <row r="2096" spans="1:6">
      <c r="A2096">
        <v>14827</v>
      </c>
      <c r="B2096" t="s">
        <v>308</v>
      </c>
      <c r="C2096" t="s">
        <v>247</v>
      </c>
      <c r="D2096" s="137">
        <v>4.8</v>
      </c>
      <c r="E2096" s="137">
        <v>86.4</v>
      </c>
      <c r="F2096">
        <v>6</v>
      </c>
    </row>
    <row r="2097" spans="1:6">
      <c r="A2097">
        <v>14830</v>
      </c>
      <c r="B2097" t="s">
        <v>308</v>
      </c>
      <c r="C2097" t="s">
        <v>247</v>
      </c>
      <c r="D2097" s="137">
        <v>4.8</v>
      </c>
      <c r="E2097" s="137">
        <v>86.4</v>
      </c>
      <c r="F2097">
        <v>6</v>
      </c>
    </row>
    <row r="2098" spans="1:6">
      <c r="A2098">
        <v>14831</v>
      </c>
      <c r="B2098" t="s">
        <v>308</v>
      </c>
      <c r="C2098" t="s">
        <v>247</v>
      </c>
      <c r="D2098" s="137">
        <v>4.8</v>
      </c>
      <c r="E2098" s="137">
        <v>86.4</v>
      </c>
      <c r="F2098">
        <v>6</v>
      </c>
    </row>
    <row r="2099" spans="1:6">
      <c r="A2099">
        <v>14836</v>
      </c>
      <c r="B2099" t="s">
        <v>300</v>
      </c>
      <c r="C2099" t="s">
        <v>252</v>
      </c>
      <c r="D2099" s="137">
        <v>4.8</v>
      </c>
      <c r="E2099" s="137">
        <v>81.099999999999994</v>
      </c>
      <c r="F2099">
        <v>12</v>
      </c>
    </row>
    <row r="2100" spans="1:6">
      <c r="A2100">
        <v>14837</v>
      </c>
      <c r="B2100" t="s">
        <v>318</v>
      </c>
      <c r="C2100" t="s">
        <v>240</v>
      </c>
      <c r="D2100" s="137">
        <v>4.5</v>
      </c>
      <c r="E2100" s="137">
        <v>82.3</v>
      </c>
      <c r="F2100">
        <v>12</v>
      </c>
    </row>
    <row r="2101" spans="1:6">
      <c r="A2101">
        <v>14838</v>
      </c>
      <c r="B2101" t="s">
        <v>308</v>
      </c>
      <c r="C2101" t="s">
        <v>247</v>
      </c>
      <c r="D2101" s="137">
        <v>4.8</v>
      </c>
      <c r="E2101" s="137">
        <v>86.4</v>
      </c>
      <c r="F2101">
        <v>6</v>
      </c>
    </row>
    <row r="2102" spans="1:6">
      <c r="A2102">
        <v>14839</v>
      </c>
      <c r="B2102" t="s">
        <v>318</v>
      </c>
      <c r="C2102" t="s">
        <v>240</v>
      </c>
      <c r="D2102" s="137">
        <v>4.5</v>
      </c>
      <c r="E2102" s="137">
        <v>82.3</v>
      </c>
      <c r="F2102">
        <v>12</v>
      </c>
    </row>
    <row r="2103" spans="1:6">
      <c r="A2103">
        <v>14840</v>
      </c>
      <c r="B2103" t="s">
        <v>308</v>
      </c>
      <c r="C2103" t="s">
        <v>247</v>
      </c>
      <c r="D2103" s="137">
        <v>4.8</v>
      </c>
      <c r="E2103" s="137">
        <v>86.4</v>
      </c>
      <c r="F2103">
        <v>6</v>
      </c>
    </row>
    <row r="2104" spans="1:6">
      <c r="A2104">
        <v>14841</v>
      </c>
      <c r="B2104" t="s">
        <v>318</v>
      </c>
      <c r="C2104" t="s">
        <v>240</v>
      </c>
      <c r="D2104" s="137">
        <v>4.5</v>
      </c>
      <c r="E2104" s="137">
        <v>82.3</v>
      </c>
      <c r="F2104">
        <v>12</v>
      </c>
    </row>
    <row r="2105" spans="1:6">
      <c r="A2105">
        <v>14842</v>
      </c>
      <c r="B2105" t="s">
        <v>308</v>
      </c>
      <c r="C2105" t="s">
        <v>247</v>
      </c>
      <c r="D2105" s="137">
        <v>4.8</v>
      </c>
      <c r="E2105" s="137">
        <v>86.4</v>
      </c>
      <c r="F2105">
        <v>6</v>
      </c>
    </row>
    <row r="2106" spans="1:6">
      <c r="A2106">
        <v>14843</v>
      </c>
      <c r="B2106" t="s">
        <v>295</v>
      </c>
      <c r="C2106" t="s">
        <v>243</v>
      </c>
      <c r="D2106" s="137">
        <v>7.4</v>
      </c>
      <c r="E2106" s="137">
        <v>83.9</v>
      </c>
      <c r="F2106">
        <v>18</v>
      </c>
    </row>
    <row r="2107" spans="1:6">
      <c r="A2107">
        <v>14845</v>
      </c>
      <c r="B2107" t="s">
        <v>308</v>
      </c>
      <c r="C2107" t="s">
        <v>247</v>
      </c>
      <c r="D2107" s="137">
        <v>4.8</v>
      </c>
      <c r="E2107" s="137">
        <v>86.4</v>
      </c>
      <c r="F2107">
        <v>6</v>
      </c>
    </row>
    <row r="2108" spans="1:6">
      <c r="A2108">
        <v>14846</v>
      </c>
      <c r="B2108" t="s">
        <v>300</v>
      </c>
      <c r="C2108" t="s">
        <v>252</v>
      </c>
      <c r="D2108" s="137">
        <v>4.8</v>
      </c>
      <c r="E2108" s="137">
        <v>81.099999999999994</v>
      </c>
      <c r="F2108">
        <v>12</v>
      </c>
    </row>
    <row r="2109" spans="1:6">
      <c r="A2109">
        <v>14847</v>
      </c>
      <c r="B2109" t="s">
        <v>318</v>
      </c>
      <c r="C2109" t="s">
        <v>240</v>
      </c>
      <c r="D2109" s="137">
        <v>4.5</v>
      </c>
      <c r="E2109" s="137">
        <v>82.3</v>
      </c>
      <c r="F2109">
        <v>12</v>
      </c>
    </row>
    <row r="2110" spans="1:6">
      <c r="A2110">
        <v>14850</v>
      </c>
      <c r="B2110" t="s">
        <v>318</v>
      </c>
      <c r="C2110" t="s">
        <v>240</v>
      </c>
      <c r="D2110" s="137">
        <v>4.5</v>
      </c>
      <c r="E2110" s="137">
        <v>82.3</v>
      </c>
      <c r="F2110">
        <v>12</v>
      </c>
    </row>
    <row r="2111" spans="1:6">
      <c r="A2111">
        <v>14851</v>
      </c>
      <c r="B2111" t="s">
        <v>308</v>
      </c>
      <c r="C2111" t="s">
        <v>247</v>
      </c>
      <c r="D2111" s="137">
        <v>4.8</v>
      </c>
      <c r="E2111" s="137">
        <v>86.4</v>
      </c>
      <c r="F2111">
        <v>6</v>
      </c>
    </row>
    <row r="2112" spans="1:6">
      <c r="A2112">
        <v>14852</v>
      </c>
      <c r="B2112" t="s">
        <v>308</v>
      </c>
      <c r="C2112" t="s">
        <v>247</v>
      </c>
      <c r="D2112" s="137">
        <v>4.8</v>
      </c>
      <c r="E2112" s="137">
        <v>86.4</v>
      </c>
      <c r="F2112">
        <v>6</v>
      </c>
    </row>
    <row r="2113" spans="1:6">
      <c r="A2113">
        <v>14853</v>
      </c>
      <c r="B2113" t="s">
        <v>308</v>
      </c>
      <c r="C2113" t="s">
        <v>247</v>
      </c>
      <c r="D2113" s="137">
        <v>4.8</v>
      </c>
      <c r="E2113" s="137">
        <v>86.4</v>
      </c>
      <c r="F2113">
        <v>6</v>
      </c>
    </row>
    <row r="2114" spans="1:6">
      <c r="A2114">
        <v>14854</v>
      </c>
      <c r="B2114" t="s">
        <v>318</v>
      </c>
      <c r="C2114" t="s">
        <v>240</v>
      </c>
      <c r="D2114" s="137">
        <v>4.5</v>
      </c>
      <c r="E2114" s="137">
        <v>82.3</v>
      </c>
      <c r="F2114">
        <v>12</v>
      </c>
    </row>
    <row r="2115" spans="1:6">
      <c r="A2115">
        <v>14855</v>
      </c>
      <c r="B2115" t="s">
        <v>318</v>
      </c>
      <c r="C2115" t="s">
        <v>240</v>
      </c>
      <c r="D2115" s="137">
        <v>4.5</v>
      </c>
      <c r="E2115" s="137">
        <v>82.3</v>
      </c>
      <c r="F2115">
        <v>12</v>
      </c>
    </row>
    <row r="2116" spans="1:6">
      <c r="A2116">
        <v>14856</v>
      </c>
      <c r="B2116" t="s">
        <v>308</v>
      </c>
      <c r="C2116" t="s">
        <v>247</v>
      </c>
      <c r="D2116" s="137">
        <v>4.8</v>
      </c>
      <c r="E2116" s="137">
        <v>86.4</v>
      </c>
      <c r="F2116">
        <v>6</v>
      </c>
    </row>
    <row r="2117" spans="1:6">
      <c r="A2117">
        <v>14857</v>
      </c>
      <c r="B2117" t="s">
        <v>308</v>
      </c>
      <c r="C2117" t="s">
        <v>247</v>
      </c>
      <c r="D2117" s="137">
        <v>4.8</v>
      </c>
      <c r="E2117" s="137">
        <v>86.4</v>
      </c>
      <c r="F2117">
        <v>6</v>
      </c>
    </row>
    <row r="2118" spans="1:6">
      <c r="A2118">
        <v>14858</v>
      </c>
      <c r="B2118" t="s">
        <v>308</v>
      </c>
      <c r="C2118" t="s">
        <v>247</v>
      </c>
      <c r="D2118" s="137">
        <v>4.8</v>
      </c>
      <c r="E2118" s="137">
        <v>86.4</v>
      </c>
      <c r="F2118">
        <v>6</v>
      </c>
    </row>
    <row r="2119" spans="1:6">
      <c r="A2119">
        <v>14859</v>
      </c>
      <c r="B2119" t="s">
        <v>318</v>
      </c>
      <c r="C2119" t="s">
        <v>240</v>
      </c>
      <c r="D2119" s="137">
        <v>4.5</v>
      </c>
      <c r="E2119" s="137">
        <v>82.3</v>
      </c>
      <c r="F2119">
        <v>12</v>
      </c>
    </row>
    <row r="2120" spans="1:6">
      <c r="A2120">
        <v>14860</v>
      </c>
      <c r="B2120" t="s">
        <v>318</v>
      </c>
      <c r="C2120" t="s">
        <v>240</v>
      </c>
      <c r="D2120" s="137">
        <v>4.5</v>
      </c>
      <c r="E2120" s="137">
        <v>82.3</v>
      </c>
      <c r="F2120">
        <v>12</v>
      </c>
    </row>
    <row r="2121" spans="1:6">
      <c r="A2121">
        <v>14861</v>
      </c>
      <c r="B2121" t="s">
        <v>308</v>
      </c>
      <c r="C2121" t="s">
        <v>247</v>
      </c>
      <c r="D2121" s="137">
        <v>4.8</v>
      </c>
      <c r="E2121" s="137">
        <v>86.4</v>
      </c>
      <c r="F2121">
        <v>6</v>
      </c>
    </row>
    <row r="2122" spans="1:6">
      <c r="A2122">
        <v>14863</v>
      </c>
      <c r="B2122" t="s">
        <v>318</v>
      </c>
      <c r="C2122" t="s">
        <v>240</v>
      </c>
      <c r="D2122" s="137">
        <v>4.5</v>
      </c>
      <c r="E2122" s="137">
        <v>82.3</v>
      </c>
      <c r="F2122">
        <v>12</v>
      </c>
    </row>
    <row r="2123" spans="1:6">
      <c r="A2123">
        <v>14864</v>
      </c>
      <c r="B2123" t="s">
        <v>308</v>
      </c>
      <c r="C2123" t="s">
        <v>247</v>
      </c>
      <c r="D2123" s="137">
        <v>4.8</v>
      </c>
      <c r="E2123" s="137">
        <v>86.4</v>
      </c>
      <c r="F2123">
        <v>6</v>
      </c>
    </row>
    <row r="2124" spans="1:6">
      <c r="A2124">
        <v>14865</v>
      </c>
      <c r="B2124" t="s">
        <v>308</v>
      </c>
      <c r="C2124" t="s">
        <v>247</v>
      </c>
      <c r="D2124" s="137">
        <v>4.8</v>
      </c>
      <c r="E2124" s="137">
        <v>86.4</v>
      </c>
      <c r="F2124">
        <v>6</v>
      </c>
    </row>
    <row r="2125" spans="1:6">
      <c r="A2125">
        <v>14867</v>
      </c>
      <c r="B2125" t="s">
        <v>318</v>
      </c>
      <c r="C2125" t="s">
        <v>240</v>
      </c>
      <c r="D2125" s="137">
        <v>4.5</v>
      </c>
      <c r="E2125" s="137">
        <v>82.3</v>
      </c>
      <c r="F2125">
        <v>12</v>
      </c>
    </row>
    <row r="2126" spans="1:6">
      <c r="A2126">
        <v>14869</v>
      </c>
      <c r="B2126" t="s">
        <v>308</v>
      </c>
      <c r="C2126" t="s">
        <v>247</v>
      </c>
      <c r="D2126" s="137">
        <v>4.8</v>
      </c>
      <c r="E2126" s="137">
        <v>86.4</v>
      </c>
      <c r="F2126">
        <v>6</v>
      </c>
    </row>
    <row r="2127" spans="1:6">
      <c r="A2127">
        <v>14870</v>
      </c>
      <c r="B2127" t="s">
        <v>308</v>
      </c>
      <c r="C2127" t="s">
        <v>247</v>
      </c>
      <c r="D2127" s="137">
        <v>4.8</v>
      </c>
      <c r="E2127" s="137">
        <v>86.4</v>
      </c>
      <c r="F2127">
        <v>6</v>
      </c>
    </row>
    <row r="2128" spans="1:6">
      <c r="A2128">
        <v>14871</v>
      </c>
      <c r="B2128" t="s">
        <v>308</v>
      </c>
      <c r="C2128" t="s">
        <v>247</v>
      </c>
      <c r="D2128" s="137">
        <v>4.8</v>
      </c>
      <c r="E2128" s="137">
        <v>86.4</v>
      </c>
      <c r="F2128">
        <v>6</v>
      </c>
    </row>
    <row r="2129" spans="1:6">
      <c r="A2129">
        <v>14872</v>
      </c>
      <c r="B2129" t="s">
        <v>308</v>
      </c>
      <c r="C2129" t="s">
        <v>247</v>
      </c>
      <c r="D2129" s="137">
        <v>4.8</v>
      </c>
      <c r="E2129" s="137">
        <v>86.4</v>
      </c>
      <c r="F2129">
        <v>6</v>
      </c>
    </row>
    <row r="2130" spans="1:6">
      <c r="A2130">
        <v>14873</v>
      </c>
      <c r="B2130" t="s">
        <v>318</v>
      </c>
      <c r="C2130" t="s">
        <v>240</v>
      </c>
      <c r="D2130" s="137">
        <v>4.5</v>
      </c>
      <c r="E2130" s="137">
        <v>82.3</v>
      </c>
      <c r="F2130">
        <v>12</v>
      </c>
    </row>
    <row r="2131" spans="1:6">
      <c r="A2131">
        <v>14874</v>
      </c>
      <c r="B2131" t="s">
        <v>318</v>
      </c>
      <c r="C2131" t="s">
        <v>240</v>
      </c>
      <c r="D2131" s="137">
        <v>4.5</v>
      </c>
      <c r="E2131" s="137">
        <v>82.3</v>
      </c>
      <c r="F2131">
        <v>12</v>
      </c>
    </row>
    <row r="2132" spans="1:6">
      <c r="A2132">
        <v>14876</v>
      </c>
      <c r="B2132" t="s">
        <v>308</v>
      </c>
      <c r="C2132" t="s">
        <v>247</v>
      </c>
      <c r="D2132" s="137">
        <v>4.8</v>
      </c>
      <c r="E2132" s="137">
        <v>86.4</v>
      </c>
      <c r="F2132">
        <v>6</v>
      </c>
    </row>
    <row r="2133" spans="1:6">
      <c r="A2133">
        <v>14877</v>
      </c>
      <c r="B2133" t="s">
        <v>318</v>
      </c>
      <c r="C2133" t="s">
        <v>240</v>
      </c>
      <c r="D2133" s="137">
        <v>4.5</v>
      </c>
      <c r="E2133" s="137">
        <v>82.3</v>
      </c>
      <c r="F2133">
        <v>12</v>
      </c>
    </row>
    <row r="2134" spans="1:6">
      <c r="A2134">
        <v>14878</v>
      </c>
      <c r="B2134" t="s">
        <v>308</v>
      </c>
      <c r="C2134" t="s">
        <v>247</v>
      </c>
      <c r="D2134" s="137">
        <v>4.8</v>
      </c>
      <c r="E2134" s="137">
        <v>86.4</v>
      </c>
      <c r="F2134">
        <v>6</v>
      </c>
    </row>
    <row r="2135" spans="1:6">
      <c r="A2135">
        <v>14879</v>
      </c>
      <c r="B2135" t="s">
        <v>308</v>
      </c>
      <c r="C2135" t="s">
        <v>247</v>
      </c>
      <c r="D2135" s="137">
        <v>4.8</v>
      </c>
      <c r="E2135" s="137">
        <v>86.4</v>
      </c>
      <c r="F2135">
        <v>6</v>
      </c>
    </row>
    <row r="2136" spans="1:6">
      <c r="A2136">
        <v>14880</v>
      </c>
      <c r="B2136" t="s">
        <v>295</v>
      </c>
      <c r="C2136" t="s">
        <v>243</v>
      </c>
      <c r="D2136" s="137">
        <v>7.4</v>
      </c>
      <c r="E2136" s="137">
        <v>83.9</v>
      </c>
      <c r="F2136">
        <v>18</v>
      </c>
    </row>
    <row r="2137" spans="1:6">
      <c r="A2137">
        <v>14881</v>
      </c>
      <c r="B2137" t="s">
        <v>318</v>
      </c>
      <c r="C2137" t="s">
        <v>240</v>
      </c>
      <c r="D2137" s="137">
        <v>4.5</v>
      </c>
      <c r="E2137" s="137">
        <v>82.3</v>
      </c>
      <c r="F2137">
        <v>12</v>
      </c>
    </row>
    <row r="2138" spans="1:6">
      <c r="A2138">
        <v>14882</v>
      </c>
      <c r="B2138" t="s">
        <v>318</v>
      </c>
      <c r="C2138" t="s">
        <v>240</v>
      </c>
      <c r="D2138" s="137">
        <v>4.5</v>
      </c>
      <c r="E2138" s="137">
        <v>82.3</v>
      </c>
      <c r="F2138">
        <v>12</v>
      </c>
    </row>
    <row r="2139" spans="1:6">
      <c r="A2139">
        <v>14883</v>
      </c>
      <c r="B2139" t="s">
        <v>318</v>
      </c>
      <c r="C2139" t="s">
        <v>240</v>
      </c>
      <c r="D2139" s="137">
        <v>4.5</v>
      </c>
      <c r="E2139" s="137">
        <v>82.3</v>
      </c>
      <c r="F2139">
        <v>12</v>
      </c>
    </row>
    <row r="2140" spans="1:6">
      <c r="A2140">
        <v>14884</v>
      </c>
      <c r="B2140" t="s">
        <v>300</v>
      </c>
      <c r="C2140" t="s">
        <v>252</v>
      </c>
      <c r="D2140" s="137">
        <v>4.8</v>
      </c>
      <c r="E2140" s="137">
        <v>81.099999999999994</v>
      </c>
      <c r="F2140">
        <v>12</v>
      </c>
    </row>
    <row r="2141" spans="1:6">
      <c r="A2141">
        <v>14885</v>
      </c>
      <c r="B2141" t="s">
        <v>318</v>
      </c>
      <c r="C2141" t="s">
        <v>240</v>
      </c>
      <c r="D2141" s="137">
        <v>4.5</v>
      </c>
      <c r="E2141" s="137">
        <v>82.3</v>
      </c>
      <c r="F2141">
        <v>12</v>
      </c>
    </row>
    <row r="2142" spans="1:6">
      <c r="A2142">
        <v>14886</v>
      </c>
      <c r="B2142" t="s">
        <v>318</v>
      </c>
      <c r="C2142" t="s">
        <v>240</v>
      </c>
      <c r="D2142" s="137">
        <v>4.5</v>
      </c>
      <c r="E2142" s="137">
        <v>82.3</v>
      </c>
      <c r="F2142">
        <v>12</v>
      </c>
    </row>
    <row r="2143" spans="1:6">
      <c r="A2143">
        <v>14887</v>
      </c>
      <c r="B2143" t="s">
        <v>308</v>
      </c>
      <c r="C2143" t="s">
        <v>247</v>
      </c>
      <c r="D2143" s="137">
        <v>4.8</v>
      </c>
      <c r="E2143" s="137">
        <v>86.4</v>
      </c>
      <c r="F2143">
        <v>6</v>
      </c>
    </row>
    <row r="2144" spans="1:6">
      <c r="A2144">
        <v>14889</v>
      </c>
      <c r="B2144" t="s">
        <v>318</v>
      </c>
      <c r="C2144" t="s">
        <v>240</v>
      </c>
      <c r="D2144" s="137">
        <v>4.5</v>
      </c>
      <c r="E2144" s="137">
        <v>82.3</v>
      </c>
      <c r="F2144">
        <v>12</v>
      </c>
    </row>
    <row r="2145" spans="1:6">
      <c r="A2145">
        <v>14891</v>
      </c>
      <c r="B2145" t="s">
        <v>308</v>
      </c>
      <c r="C2145" t="s">
        <v>247</v>
      </c>
      <c r="D2145" s="137">
        <v>4.8</v>
      </c>
      <c r="E2145" s="137">
        <v>86.4</v>
      </c>
      <c r="F2145">
        <v>6</v>
      </c>
    </row>
    <row r="2146" spans="1:6">
      <c r="A2146">
        <v>14892</v>
      </c>
      <c r="B2146" t="s">
        <v>308</v>
      </c>
      <c r="C2146" t="s">
        <v>247</v>
      </c>
      <c r="D2146" s="137">
        <v>4.8</v>
      </c>
      <c r="E2146" s="137">
        <v>86.4</v>
      </c>
      <c r="F2146">
        <v>6</v>
      </c>
    </row>
    <row r="2147" spans="1:6">
      <c r="A2147">
        <v>14893</v>
      </c>
      <c r="B2147" t="s">
        <v>318</v>
      </c>
      <c r="C2147" t="s">
        <v>240</v>
      </c>
      <c r="D2147" s="137">
        <v>4.5</v>
      </c>
      <c r="E2147" s="137">
        <v>82.3</v>
      </c>
      <c r="F2147">
        <v>12</v>
      </c>
    </row>
    <row r="2148" spans="1:6">
      <c r="A2148">
        <v>14894</v>
      </c>
      <c r="B2148" t="s">
        <v>308</v>
      </c>
      <c r="C2148" t="s">
        <v>247</v>
      </c>
      <c r="D2148" s="137">
        <v>4.8</v>
      </c>
      <c r="E2148" s="137">
        <v>86.4</v>
      </c>
      <c r="F2148">
        <v>6</v>
      </c>
    </row>
    <row r="2149" spans="1:6">
      <c r="A2149">
        <v>14895</v>
      </c>
      <c r="B2149" t="s">
        <v>295</v>
      </c>
      <c r="C2149" t="s">
        <v>243</v>
      </c>
      <c r="D2149" s="137">
        <v>7.4</v>
      </c>
      <c r="E2149" s="137">
        <v>83.9</v>
      </c>
      <c r="F2149">
        <v>18</v>
      </c>
    </row>
    <row r="2150" spans="1:6">
      <c r="A2150">
        <v>14897</v>
      </c>
      <c r="B2150" t="s">
        <v>300</v>
      </c>
      <c r="C2150" t="s">
        <v>252</v>
      </c>
      <c r="D2150" s="137">
        <v>4.8</v>
      </c>
      <c r="E2150" s="137">
        <v>81.099999999999994</v>
      </c>
      <c r="F2150">
        <v>12</v>
      </c>
    </row>
    <row r="2151" spans="1:6">
      <c r="A2151">
        <v>14898</v>
      </c>
      <c r="B2151" t="s">
        <v>308</v>
      </c>
      <c r="C2151" t="s">
        <v>247</v>
      </c>
      <c r="D2151" s="137">
        <v>4.8</v>
      </c>
      <c r="E2151" s="137">
        <v>86.4</v>
      </c>
      <c r="F2151">
        <v>6</v>
      </c>
    </row>
    <row r="2152" spans="1:6">
      <c r="A2152">
        <v>14901</v>
      </c>
      <c r="B2152" t="s">
        <v>308</v>
      </c>
      <c r="C2152" t="s">
        <v>247</v>
      </c>
      <c r="D2152" s="137">
        <v>4.8</v>
      </c>
      <c r="E2152" s="137">
        <v>86.4</v>
      </c>
      <c r="F2152">
        <v>6</v>
      </c>
    </row>
    <row r="2153" spans="1:6">
      <c r="A2153">
        <v>14902</v>
      </c>
      <c r="B2153" t="s">
        <v>308</v>
      </c>
      <c r="C2153" t="s">
        <v>247</v>
      </c>
      <c r="D2153" s="137">
        <v>4.8</v>
      </c>
      <c r="E2153" s="137">
        <v>86.4</v>
      </c>
      <c r="F2153">
        <v>6</v>
      </c>
    </row>
    <row r="2154" spans="1:6">
      <c r="A2154">
        <v>14903</v>
      </c>
      <c r="B2154" t="s">
        <v>308</v>
      </c>
      <c r="C2154" t="s">
        <v>247</v>
      </c>
      <c r="D2154" s="137">
        <v>4.8</v>
      </c>
      <c r="E2154" s="137">
        <v>86.4</v>
      </c>
      <c r="F2154">
        <v>6</v>
      </c>
    </row>
    <row r="2155" spans="1:6">
      <c r="A2155">
        <v>14904</v>
      </c>
      <c r="B2155" t="s">
        <v>308</v>
      </c>
      <c r="C2155" t="s">
        <v>247</v>
      </c>
      <c r="D2155" s="137">
        <v>4.8</v>
      </c>
      <c r="E2155" s="137">
        <v>86.4</v>
      </c>
      <c r="F2155">
        <v>6</v>
      </c>
    </row>
    <row r="2156" spans="1:6">
      <c r="A2156">
        <v>14905</v>
      </c>
      <c r="B2156" t="s">
        <v>308</v>
      </c>
      <c r="C2156" t="s">
        <v>247</v>
      </c>
      <c r="D2156" s="137">
        <v>4.8</v>
      </c>
      <c r="E2156" s="137">
        <v>86.4</v>
      </c>
      <c r="F2156">
        <v>6</v>
      </c>
    </row>
  </sheetData>
  <sheetProtection algorithmName="SHA-512" hashValue="qt5asEOWfUtaDhdn3kAvR0qfZW43t0hBL99PS4aLsQepXCI18Cxr91kTAtF9YWlzIHphetbIySiW5hzyuNOXlA==" saltValue="a3VTD0EYJrqOTnuG8NjBzA==" spinCount="100000" sheet="1" objects="1" scenarios="1"/>
  <autoFilter ref="A1:G2206" xr:uid="{E2C2F6D0-946C-408A-9F04-3E717B6DBF6A}"/>
  <sortState xmlns:xlrd2="http://schemas.microsoft.com/office/spreadsheetml/2017/richdata2" ref="P2:T24">
    <sortCondition ref="P1:P24"/>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3A076-811D-4605-B4E2-5DE49E507A88}">
  <sheetPr codeName="Sheet3"/>
  <dimension ref="A1:V51"/>
  <sheetViews>
    <sheetView workbookViewId="0">
      <selection activeCell="G26" sqref="G26"/>
    </sheetView>
  </sheetViews>
  <sheetFormatPr defaultRowHeight="15"/>
  <cols>
    <col min="3" max="3" width="1.5703125" customWidth="1"/>
    <col min="5" max="5" width="12.28515625" customWidth="1"/>
    <col min="6" max="6" width="12" customWidth="1"/>
    <col min="11" max="11" width="7.85546875" customWidth="1"/>
    <col min="12" max="12" width="1.5703125" customWidth="1"/>
    <col min="13" max="13" width="19.85546875" bestFit="1" customWidth="1"/>
  </cols>
  <sheetData>
    <row r="1" spans="1:22" ht="18.600000000000001" customHeight="1">
      <c r="A1" s="442" t="s">
        <v>438</v>
      </c>
      <c r="B1" s="443"/>
      <c r="D1" s="462" t="s">
        <v>26</v>
      </c>
      <c r="E1" s="452">
        <f>'Incentive Calculator'!D9</f>
        <v>0</v>
      </c>
      <c r="F1" s="455" t="s">
        <v>439</v>
      </c>
      <c r="G1" s="455"/>
      <c r="H1" s="455"/>
      <c r="I1" s="455"/>
      <c r="J1" s="455"/>
      <c r="K1" s="455"/>
      <c r="L1" s="455"/>
      <c r="M1" s="455"/>
      <c r="N1" s="455"/>
      <c r="O1" s="455"/>
      <c r="P1" s="455"/>
      <c r="Q1" s="456"/>
    </row>
    <row r="2" spans="1:22" ht="13.5" customHeight="1">
      <c r="A2" s="444"/>
      <c r="B2" s="445"/>
      <c r="D2" s="404"/>
      <c r="E2" s="453"/>
      <c r="S2" s="436" t="s">
        <v>440</v>
      </c>
      <c r="T2" s="437"/>
      <c r="U2" s="437"/>
      <c r="V2" s="437"/>
    </row>
    <row r="3" spans="1:22">
      <c r="A3" s="444"/>
      <c r="B3" s="445"/>
      <c r="D3" s="463"/>
      <c r="E3" s="454"/>
      <c r="G3" s="457" t="s">
        <v>441</v>
      </c>
      <c r="H3" s="458"/>
      <c r="I3" s="459"/>
      <c r="N3" s="457" t="s">
        <v>442</v>
      </c>
      <c r="O3" s="458"/>
      <c r="P3" s="459"/>
      <c r="S3" s="438" t="s">
        <v>443</v>
      </c>
      <c r="T3" s="438"/>
      <c r="U3" s="438"/>
      <c r="V3" s="438"/>
    </row>
    <row r="4" spans="1:22" s="77" customFormat="1" ht="15.6" customHeight="1">
      <c r="A4" s="444"/>
      <c r="B4" s="445"/>
      <c r="C4" s="78"/>
      <c r="D4"/>
      <c r="E4" s="14"/>
      <c r="F4"/>
      <c r="G4"/>
      <c r="H4"/>
      <c r="I4"/>
      <c r="J4"/>
      <c r="K4"/>
      <c r="L4"/>
      <c r="M4"/>
      <c r="N4"/>
      <c r="O4"/>
      <c r="P4"/>
      <c r="Q4"/>
      <c r="S4" s="438"/>
      <c r="T4" s="438"/>
      <c r="U4" s="438"/>
      <c r="V4" s="438"/>
    </row>
    <row r="5" spans="1:22" s="77" customFormat="1" ht="18.75">
      <c r="A5" s="153" t="s">
        <v>44</v>
      </c>
      <c r="B5" s="154" t="s">
        <v>45</v>
      </c>
      <c r="C5"/>
      <c r="D5" s="149" t="s">
        <v>115</v>
      </c>
      <c r="E5" s="150"/>
      <c r="F5" s="450" t="s">
        <v>44</v>
      </c>
      <c r="G5" s="451"/>
      <c r="H5" s="138" t="s">
        <v>47</v>
      </c>
      <c r="I5" s="138" t="s">
        <v>48</v>
      </c>
      <c r="J5" s="144"/>
      <c r="K5" s="145"/>
      <c r="L5" s="109"/>
      <c r="M5" s="161" t="s">
        <v>45</v>
      </c>
      <c r="N5" s="138" t="s">
        <v>47</v>
      </c>
      <c r="O5" s="138" t="s">
        <v>59</v>
      </c>
      <c r="P5" s="139"/>
      <c r="Q5" s="140"/>
      <c r="S5" s="438"/>
      <c r="T5" s="438"/>
      <c r="U5" s="438"/>
      <c r="V5" s="438"/>
    </row>
    <row r="6" spans="1:22" ht="15" customHeight="1">
      <c r="A6" s="84" t="e">
        <f>VLOOKUP(E1,'New York Lookups'!$A:$G,4)</f>
        <v>#N/A</v>
      </c>
      <c r="B6" s="84" t="e">
        <f>VLOOKUP(E1,'New York Lookups'!$A:$G,5)</f>
        <v>#N/A</v>
      </c>
      <c r="F6" s="93"/>
      <c r="G6" s="94" t="s">
        <v>50</v>
      </c>
      <c r="H6" s="183"/>
      <c r="I6" s="183"/>
      <c r="J6" s="250"/>
      <c r="K6" s="249"/>
      <c r="L6" s="81"/>
      <c r="M6" s="162" t="s">
        <v>50</v>
      </c>
      <c r="N6" s="184"/>
      <c r="O6" s="183"/>
      <c r="P6" s="16"/>
      <c r="Q6" s="99"/>
      <c r="S6" s="438"/>
      <c r="T6" s="438"/>
      <c r="U6" s="438"/>
      <c r="V6" s="438"/>
    </row>
    <row r="7" spans="1:22" ht="23.1" customHeight="1">
      <c r="A7" s="83"/>
      <c r="B7" s="83"/>
      <c r="F7" s="93"/>
      <c r="G7" s="96" t="s">
        <v>444</v>
      </c>
      <c r="H7" s="116" t="e">
        <f>IF(OR($A$12=""),$A$6,$A$12)</f>
        <v>#N/A</v>
      </c>
      <c r="I7" s="165" t="str">
        <f>IFERROR(I8+(IMSUB(H7,H8)/(H6-H8)*(I6-I8)),"")</f>
        <v/>
      </c>
      <c r="J7" s="467" t="s">
        <v>445</v>
      </c>
      <c r="K7" s="468"/>
      <c r="L7" s="82"/>
      <c r="M7" s="163" t="s">
        <v>444</v>
      </c>
      <c r="N7" s="117" t="e">
        <f>IF(OR($B$12=""),$B$6,$B$12)</f>
        <v>#N/A</v>
      </c>
      <c r="O7" s="165" t="str">
        <f>IFERROR(O8+(IMSUB(N7,N8)/(N6-N8)*(O6-O8)),"")</f>
        <v/>
      </c>
      <c r="P7" s="467" t="s">
        <v>445</v>
      </c>
      <c r="Q7" s="468"/>
      <c r="S7" s="438"/>
      <c r="T7" s="438"/>
      <c r="U7" s="438"/>
      <c r="V7" s="438"/>
    </row>
    <row r="8" spans="1:22" ht="14.45" customHeight="1">
      <c r="A8" s="446" t="s">
        <v>446</v>
      </c>
      <c r="B8" s="447"/>
      <c r="F8" s="93"/>
      <c r="G8" s="94" t="s">
        <v>56</v>
      </c>
      <c r="H8" s="186"/>
      <c r="I8" s="183"/>
      <c r="J8" s="157"/>
      <c r="K8" s="156"/>
      <c r="L8" s="68"/>
      <c r="M8" s="162" t="s">
        <v>56</v>
      </c>
      <c r="N8" s="186"/>
      <c r="O8" s="183"/>
      <c r="P8" s="157"/>
      <c r="Q8" s="156"/>
      <c r="S8" s="438"/>
      <c r="T8" s="438"/>
      <c r="U8" s="438"/>
      <c r="V8" s="438"/>
    </row>
    <row r="9" spans="1:22" ht="21.95" customHeight="1">
      <c r="A9" s="448"/>
      <c r="B9" s="449"/>
      <c r="F9" s="146"/>
      <c r="G9" s="147"/>
      <c r="H9" s="147"/>
      <c r="I9" s="147"/>
      <c r="J9" s="147"/>
      <c r="K9" s="148"/>
      <c r="L9" s="67"/>
      <c r="M9" s="164"/>
      <c r="N9" s="141"/>
      <c r="O9" s="141"/>
      <c r="P9" s="142"/>
      <c r="Q9" s="143"/>
      <c r="S9" s="438"/>
      <c r="T9" s="438"/>
      <c r="U9" s="438"/>
      <c r="V9" s="438"/>
    </row>
    <row r="10" spans="1:22">
      <c r="A10" s="448"/>
      <c r="B10" s="449"/>
      <c r="S10" s="438"/>
      <c r="T10" s="438"/>
      <c r="U10" s="438"/>
      <c r="V10" s="438"/>
    </row>
    <row r="11" spans="1:22" ht="15" customHeight="1">
      <c r="A11" s="151" t="s">
        <v>44</v>
      </c>
      <c r="B11" s="152" t="s">
        <v>45</v>
      </c>
      <c r="D11" s="149" t="s">
        <v>116</v>
      </c>
      <c r="E11" s="150"/>
      <c r="F11" s="450" t="s">
        <v>44</v>
      </c>
      <c r="G11" s="451"/>
      <c r="H11" s="138" t="s">
        <v>47</v>
      </c>
      <c r="I11" s="138" t="s">
        <v>48</v>
      </c>
      <c r="J11" s="144"/>
      <c r="K11" s="145"/>
      <c r="L11" s="109"/>
      <c r="M11" s="161" t="s">
        <v>45</v>
      </c>
      <c r="N11" s="138" t="s">
        <v>47</v>
      </c>
      <c r="O11" s="138" t="s">
        <v>59</v>
      </c>
      <c r="P11" s="139"/>
      <c r="Q11" s="140"/>
      <c r="S11" s="438"/>
      <c r="T11" s="438"/>
      <c r="U11" s="438"/>
      <c r="V11" s="438"/>
    </row>
    <row r="12" spans="1:22" ht="15" customHeight="1">
      <c r="A12" s="160" t="str">
        <f>IF('Incentive Calculator'!C15="","",'Incentive Calculator'!C15)</f>
        <v/>
      </c>
      <c r="B12" s="160" t="str">
        <f>IF('Incentive Calculator'!E15="","",'Incentive Calculator'!E15)</f>
        <v/>
      </c>
      <c r="F12" s="93"/>
      <c r="G12" s="94" t="s">
        <v>50</v>
      </c>
      <c r="H12" s="183"/>
      <c r="I12" s="183"/>
      <c r="J12" s="250"/>
      <c r="K12" s="249"/>
      <c r="L12" s="81"/>
      <c r="M12" s="162" t="s">
        <v>50</v>
      </c>
      <c r="N12" s="184"/>
      <c r="O12" s="183"/>
      <c r="P12" s="16"/>
      <c r="Q12" s="99"/>
      <c r="S12" s="438"/>
      <c r="T12" s="438"/>
      <c r="U12" s="438"/>
      <c r="V12" s="438"/>
    </row>
    <row r="13" spans="1:22" ht="15" customHeight="1">
      <c r="F13" s="93"/>
      <c r="G13" s="96" t="s">
        <v>444</v>
      </c>
      <c r="H13" s="116" t="e">
        <f>IF(OR($A$12=""),$A$6,$A$12)</f>
        <v>#N/A</v>
      </c>
      <c r="I13" s="97" t="str">
        <f>IFERROR(I14+(IMSUB(H13,H14)/(H12-H14)*(I12-I14)),"")</f>
        <v/>
      </c>
      <c r="J13" s="467" t="s">
        <v>445</v>
      </c>
      <c r="K13" s="468"/>
      <c r="L13" s="82"/>
      <c r="M13" s="163" t="s">
        <v>444</v>
      </c>
      <c r="N13" s="117" t="e">
        <f>IF(OR($B$12=""),$B$6,$B$12)</f>
        <v>#N/A</v>
      </c>
      <c r="O13" s="165" t="str">
        <f>IFERROR(O14+(IMSUB(N13,N14)/(N12-N14)*(O12-O14)),"")</f>
        <v/>
      </c>
      <c r="P13" s="460" t="s">
        <v>447</v>
      </c>
      <c r="Q13" s="461"/>
      <c r="S13" s="438"/>
      <c r="T13" s="438"/>
      <c r="U13" s="438"/>
      <c r="V13" s="438"/>
    </row>
    <row r="14" spans="1:22" ht="14.45" customHeight="1">
      <c r="F14" s="93"/>
      <c r="G14" s="94" t="s">
        <v>56</v>
      </c>
      <c r="H14" s="186"/>
      <c r="I14" s="183"/>
      <c r="J14" s="159"/>
      <c r="K14" s="158"/>
      <c r="L14" s="68"/>
      <c r="M14" s="162" t="s">
        <v>56</v>
      </c>
      <c r="N14" s="186"/>
      <c r="O14" s="183"/>
      <c r="P14" s="460"/>
      <c r="Q14" s="461"/>
      <c r="S14" s="438"/>
      <c r="T14" s="438"/>
      <c r="U14" s="438"/>
      <c r="V14" s="438"/>
    </row>
    <row r="15" spans="1:22" ht="21.95" customHeight="1">
      <c r="F15" s="146"/>
      <c r="G15" s="147"/>
      <c r="H15" s="147"/>
      <c r="I15" s="147"/>
      <c r="J15" s="147"/>
      <c r="K15" s="148"/>
      <c r="L15" s="67"/>
      <c r="M15" s="164"/>
      <c r="N15" s="141"/>
      <c r="O15" s="141"/>
      <c r="P15" s="142"/>
      <c r="Q15" s="143"/>
      <c r="S15" s="438"/>
      <c r="T15" s="438"/>
      <c r="U15" s="438"/>
      <c r="V15" s="438"/>
    </row>
    <row r="16" spans="1:22" ht="15" customHeight="1">
      <c r="S16" s="438"/>
      <c r="T16" s="438"/>
      <c r="U16" s="438"/>
      <c r="V16" s="438"/>
    </row>
    <row r="17" spans="4:22">
      <c r="D17" s="149" t="s">
        <v>117</v>
      </c>
      <c r="E17" s="150"/>
      <c r="F17" s="450" t="s">
        <v>44</v>
      </c>
      <c r="G17" s="451"/>
      <c r="H17" s="138" t="s">
        <v>47</v>
      </c>
      <c r="I17" s="138" t="s">
        <v>48</v>
      </c>
      <c r="J17" s="144"/>
      <c r="K17" s="145"/>
      <c r="L17" s="109"/>
      <c r="M17" s="161" t="s">
        <v>45</v>
      </c>
      <c r="N17" s="138" t="s">
        <v>47</v>
      </c>
      <c r="O17" s="138" t="s">
        <v>59</v>
      </c>
      <c r="P17" s="139"/>
      <c r="Q17" s="140"/>
      <c r="S17" s="438"/>
      <c r="T17" s="438"/>
      <c r="U17" s="438"/>
      <c r="V17" s="438"/>
    </row>
    <row r="18" spans="4:22">
      <c r="F18" s="93"/>
      <c r="G18" s="94" t="s">
        <v>50</v>
      </c>
      <c r="H18" s="183"/>
      <c r="I18" s="183"/>
      <c r="J18" s="250"/>
      <c r="K18" s="249"/>
      <c r="L18" s="81"/>
      <c r="M18" s="162" t="s">
        <v>50</v>
      </c>
      <c r="N18" s="184"/>
      <c r="O18" s="183"/>
      <c r="P18" s="16"/>
      <c r="Q18" s="99"/>
      <c r="S18" s="438"/>
      <c r="T18" s="438"/>
      <c r="U18" s="438"/>
      <c r="V18" s="438"/>
    </row>
    <row r="19" spans="4:22" ht="15" customHeight="1">
      <c r="F19" s="93"/>
      <c r="G19" s="96" t="s">
        <v>444</v>
      </c>
      <c r="H19" s="116" t="e">
        <f>IF(OR($A$12=""),$A$6,$A$12)</f>
        <v>#N/A</v>
      </c>
      <c r="I19" s="97" t="str">
        <f>IFERROR(I20+(IMSUB(H19,H20)/(H18-H20)*(I18-I20)),"")</f>
        <v/>
      </c>
      <c r="J19" s="464" t="s">
        <v>448</v>
      </c>
      <c r="K19" s="465"/>
      <c r="L19" s="82"/>
      <c r="M19" s="163" t="s">
        <v>444</v>
      </c>
      <c r="N19" s="117" t="e">
        <f>IF(OR($B$12=""),$B$6,$B$12)</f>
        <v>#N/A</v>
      </c>
      <c r="O19" s="165" t="str">
        <f>IFERROR(O20+(IMSUB(N19,N20)/(N18-N20)*(O18-O20)),"")</f>
        <v/>
      </c>
      <c r="P19" s="464" t="s">
        <v>448</v>
      </c>
      <c r="Q19" s="465"/>
    </row>
    <row r="20" spans="4:22">
      <c r="F20" s="93"/>
      <c r="G20" s="94" t="s">
        <v>56</v>
      </c>
      <c r="H20" s="186"/>
      <c r="I20" s="183"/>
      <c r="J20" s="466"/>
      <c r="K20" s="465"/>
      <c r="L20" s="68"/>
      <c r="M20" s="162" t="s">
        <v>56</v>
      </c>
      <c r="N20" s="186"/>
      <c r="O20" s="183"/>
      <c r="P20" s="466"/>
      <c r="Q20" s="465"/>
    </row>
    <row r="21" spans="4:22" ht="24" customHeight="1">
      <c r="F21" s="146"/>
      <c r="G21" s="147"/>
      <c r="H21" s="147"/>
      <c r="I21" s="147"/>
      <c r="J21" s="147"/>
      <c r="K21" s="148"/>
      <c r="L21" s="67"/>
      <c r="M21" s="164"/>
      <c r="N21" s="141"/>
      <c r="O21" s="141"/>
      <c r="P21" s="142"/>
      <c r="Q21" s="143"/>
    </row>
    <row r="23" spans="4:22">
      <c r="D23" s="149" t="s">
        <v>118</v>
      </c>
      <c r="E23" s="150"/>
      <c r="F23" s="450" t="s">
        <v>44</v>
      </c>
      <c r="G23" s="451"/>
      <c r="H23" s="138" t="s">
        <v>47</v>
      </c>
      <c r="I23" s="138" t="s">
        <v>48</v>
      </c>
      <c r="J23" s="144"/>
      <c r="K23" s="145"/>
      <c r="L23" s="109"/>
      <c r="M23" s="161" t="s">
        <v>45</v>
      </c>
      <c r="N23" s="138" t="s">
        <v>47</v>
      </c>
      <c r="O23" s="138" t="s">
        <v>59</v>
      </c>
      <c r="P23" s="139"/>
      <c r="Q23" s="140"/>
    </row>
    <row r="24" spans="4:22">
      <c r="F24" s="93"/>
      <c r="G24" s="94" t="s">
        <v>50</v>
      </c>
      <c r="H24" s="183"/>
      <c r="I24" s="183"/>
      <c r="J24" s="250"/>
      <c r="K24" s="249"/>
      <c r="L24" s="81"/>
      <c r="M24" s="162" t="s">
        <v>50</v>
      </c>
      <c r="N24" s="184"/>
      <c r="O24" s="183"/>
      <c r="P24" s="16"/>
      <c r="Q24" s="99"/>
    </row>
    <row r="25" spans="4:22" ht="15" customHeight="1">
      <c r="F25" s="93"/>
      <c r="G25" s="96" t="s">
        <v>444</v>
      </c>
      <c r="H25" s="116" t="e">
        <f>IF(OR($A$12=""),$A$6,$A$12)</f>
        <v>#N/A</v>
      </c>
      <c r="I25" s="97" t="str">
        <f>IFERROR(I26+(IMSUB(H25,H26)/(H24-H26)*(I24-I26)),"")</f>
        <v/>
      </c>
      <c r="J25" s="439" t="s">
        <v>449</v>
      </c>
      <c r="K25" s="440"/>
      <c r="L25" s="82"/>
      <c r="M25" s="163" t="s">
        <v>444</v>
      </c>
      <c r="N25" s="117" t="e">
        <f>IF(OR($B$12=""),$B$6,$B$12)</f>
        <v>#N/A</v>
      </c>
      <c r="O25" s="97" t="str">
        <f>IFERROR(O26+(IMSUB(N25,N26)/(N24-N26)*(O24-O26)),"")</f>
        <v/>
      </c>
      <c r="P25" s="439" t="s">
        <v>450</v>
      </c>
      <c r="Q25" s="440"/>
    </row>
    <row r="26" spans="4:22">
      <c r="F26" s="93"/>
      <c r="G26" s="94" t="s">
        <v>56</v>
      </c>
      <c r="H26" s="186"/>
      <c r="I26" s="183"/>
      <c r="J26" s="441"/>
      <c r="K26" s="440"/>
      <c r="L26" s="68"/>
      <c r="M26" s="162" t="s">
        <v>56</v>
      </c>
      <c r="N26" s="186"/>
      <c r="O26" s="183"/>
      <c r="P26" s="441"/>
      <c r="Q26" s="440"/>
    </row>
    <row r="27" spans="4:22" ht="25.5" customHeight="1">
      <c r="F27" s="146"/>
      <c r="G27" s="147"/>
      <c r="H27" s="147"/>
      <c r="I27" s="147"/>
      <c r="J27" s="147"/>
      <c r="K27" s="148"/>
      <c r="L27" s="67"/>
      <c r="M27" s="164"/>
      <c r="N27" s="141"/>
      <c r="O27" s="141"/>
      <c r="P27" s="142"/>
      <c r="Q27" s="143"/>
    </row>
    <row r="29" spans="4:22">
      <c r="D29" s="149" t="s">
        <v>119</v>
      </c>
      <c r="E29" s="150"/>
      <c r="F29" s="450" t="s">
        <v>44</v>
      </c>
      <c r="G29" s="451"/>
      <c r="H29" s="138" t="s">
        <v>47</v>
      </c>
      <c r="I29" s="138" t="s">
        <v>48</v>
      </c>
      <c r="J29" s="144"/>
      <c r="K29" s="145"/>
      <c r="L29" s="109"/>
      <c r="M29" s="161" t="s">
        <v>45</v>
      </c>
      <c r="N29" s="138" t="s">
        <v>47</v>
      </c>
      <c r="O29" s="138" t="s">
        <v>59</v>
      </c>
      <c r="P29" s="139"/>
      <c r="Q29" s="140"/>
    </row>
    <row r="30" spans="4:22">
      <c r="F30" s="93"/>
      <c r="G30" s="94" t="s">
        <v>50</v>
      </c>
      <c r="H30" s="183"/>
      <c r="I30" s="183"/>
      <c r="J30" s="250"/>
      <c r="K30" s="249"/>
      <c r="L30" s="81"/>
      <c r="M30" s="162" t="s">
        <v>50</v>
      </c>
      <c r="N30" s="184"/>
      <c r="O30" s="183"/>
      <c r="P30" s="16"/>
      <c r="Q30" s="99"/>
    </row>
    <row r="31" spans="4:22" ht="15" customHeight="1">
      <c r="F31" s="93"/>
      <c r="G31" s="96" t="s">
        <v>444</v>
      </c>
      <c r="H31" s="116" t="e">
        <f>IF(OR($A$12=""),$A$6,$A$12)</f>
        <v>#N/A</v>
      </c>
      <c r="I31" s="97" t="str">
        <f>IFERROR(I32+(IMSUB(H31,H32)/(H30-H32)*(I30-I32)),"")</f>
        <v/>
      </c>
      <c r="J31" s="439" t="s">
        <v>445</v>
      </c>
      <c r="K31" s="440"/>
      <c r="L31" s="82"/>
      <c r="M31" s="163" t="s">
        <v>444</v>
      </c>
      <c r="N31" s="117" t="e">
        <f>IF(OR($B$12=""),$B$6,$B$12)</f>
        <v>#N/A</v>
      </c>
      <c r="O31" s="97" t="str">
        <f>IFERROR(O32+(IMSUB(N31,N32)/(N30-N32)*(O30-O32)),"")</f>
        <v/>
      </c>
      <c r="P31" s="439" t="s">
        <v>445</v>
      </c>
      <c r="Q31" s="440"/>
    </row>
    <row r="32" spans="4:22">
      <c r="F32" s="93"/>
      <c r="G32" s="94" t="s">
        <v>56</v>
      </c>
      <c r="H32" s="186"/>
      <c r="I32" s="183"/>
      <c r="J32" s="441"/>
      <c r="K32" s="440"/>
      <c r="L32" s="68"/>
      <c r="M32" s="162" t="s">
        <v>56</v>
      </c>
      <c r="N32" s="186"/>
      <c r="O32" s="183"/>
      <c r="P32" s="441"/>
      <c r="Q32" s="440"/>
    </row>
    <row r="33" spans="4:17" ht="27.6" customHeight="1">
      <c r="F33" s="146"/>
      <c r="G33" s="147"/>
      <c r="H33" s="147"/>
      <c r="I33" s="147"/>
      <c r="J33" s="147"/>
      <c r="K33" s="148"/>
      <c r="L33" s="67"/>
      <c r="M33" s="164"/>
      <c r="N33" s="141"/>
      <c r="O33" s="141"/>
      <c r="P33" s="142"/>
      <c r="Q33" s="143"/>
    </row>
    <row r="35" spans="4:17">
      <c r="D35" s="149" t="s">
        <v>120</v>
      </c>
      <c r="E35" s="150"/>
      <c r="F35" s="450" t="s">
        <v>44</v>
      </c>
      <c r="G35" s="451"/>
      <c r="H35" s="138" t="s">
        <v>47</v>
      </c>
      <c r="I35" s="138" t="s">
        <v>48</v>
      </c>
      <c r="J35" s="144"/>
      <c r="K35" s="145"/>
      <c r="L35" s="109"/>
      <c r="M35" s="161" t="s">
        <v>45</v>
      </c>
      <c r="N35" s="138" t="s">
        <v>47</v>
      </c>
      <c r="O35" s="138" t="s">
        <v>59</v>
      </c>
      <c r="P35" s="139"/>
      <c r="Q35" s="140"/>
    </row>
    <row r="36" spans="4:17">
      <c r="F36" s="93"/>
      <c r="G36" s="94" t="s">
        <v>50</v>
      </c>
      <c r="H36" s="183"/>
      <c r="I36" s="183"/>
      <c r="J36" s="250"/>
      <c r="K36" s="249"/>
      <c r="L36" s="81"/>
      <c r="M36" s="162" t="s">
        <v>50</v>
      </c>
      <c r="N36" s="184"/>
      <c r="O36" s="183"/>
      <c r="P36" s="16"/>
      <c r="Q36" s="99"/>
    </row>
    <row r="37" spans="4:17" ht="15" customHeight="1">
      <c r="F37" s="93"/>
      <c r="G37" s="96" t="s">
        <v>444</v>
      </c>
      <c r="H37" s="116" t="e">
        <f>IF(OR($A$12=""),$A$6,$A$12)</f>
        <v>#N/A</v>
      </c>
      <c r="I37" s="97" t="str">
        <f>IFERROR(I38+(IMSUB(H37,H38)/(H36-H38)*(I36-I38)),"")</f>
        <v/>
      </c>
      <c r="J37" s="439" t="s">
        <v>445</v>
      </c>
      <c r="K37" s="440"/>
      <c r="L37" s="82"/>
      <c r="M37" s="163" t="s">
        <v>444</v>
      </c>
      <c r="N37" s="117" t="e">
        <f>IF(OR($B$12=""),$B$6,$B$12)</f>
        <v>#N/A</v>
      </c>
      <c r="O37" s="97" t="str">
        <f>IFERROR(O38+(IMSUB(N37,N38)/(N36-N38)*(O36-O38)),"")</f>
        <v/>
      </c>
      <c r="P37" s="439" t="s">
        <v>445</v>
      </c>
      <c r="Q37" s="440"/>
    </row>
    <row r="38" spans="4:17">
      <c r="F38" s="93"/>
      <c r="G38" s="94" t="s">
        <v>56</v>
      </c>
      <c r="H38" s="186"/>
      <c r="I38" s="183"/>
      <c r="J38" s="441"/>
      <c r="K38" s="440"/>
      <c r="L38" s="68"/>
      <c r="M38" s="162" t="s">
        <v>56</v>
      </c>
      <c r="N38" s="186"/>
      <c r="O38" s="183"/>
      <c r="P38" s="441"/>
      <c r="Q38" s="440"/>
    </row>
    <row r="39" spans="4:17" ht="27.6" customHeight="1">
      <c r="F39" s="146"/>
      <c r="G39" s="147"/>
      <c r="H39" s="147"/>
      <c r="I39" s="147"/>
      <c r="J39" s="147"/>
      <c r="K39" s="148"/>
      <c r="L39" s="67"/>
      <c r="M39" s="164"/>
      <c r="N39" s="141"/>
      <c r="O39" s="141"/>
      <c r="P39" s="142"/>
      <c r="Q39" s="143"/>
    </row>
    <row r="41" spans="4:17">
      <c r="D41" s="149" t="s">
        <v>451</v>
      </c>
      <c r="E41" s="150"/>
      <c r="F41" s="450" t="s">
        <v>44</v>
      </c>
      <c r="G41" s="451"/>
      <c r="H41" s="138" t="s">
        <v>47</v>
      </c>
      <c r="I41" s="138" t="s">
        <v>48</v>
      </c>
      <c r="J41" s="144"/>
      <c r="K41" s="145"/>
      <c r="L41" s="109"/>
      <c r="M41" s="161" t="s">
        <v>45</v>
      </c>
      <c r="N41" s="138" t="s">
        <v>47</v>
      </c>
      <c r="O41" s="138" t="s">
        <v>59</v>
      </c>
      <c r="P41" s="139"/>
      <c r="Q41" s="140"/>
    </row>
    <row r="42" spans="4:17">
      <c r="F42" s="93"/>
      <c r="G42" s="94" t="s">
        <v>50</v>
      </c>
      <c r="H42" s="183"/>
      <c r="I42" s="183"/>
      <c r="J42" s="250"/>
      <c r="K42" s="249"/>
      <c r="L42" s="81"/>
      <c r="M42" s="162" t="s">
        <v>50</v>
      </c>
      <c r="N42" s="184"/>
      <c r="O42" s="183"/>
      <c r="P42" s="16"/>
      <c r="Q42" s="99"/>
    </row>
    <row r="43" spans="4:17" ht="15" customHeight="1">
      <c r="F43" s="93"/>
      <c r="G43" s="96" t="s">
        <v>444</v>
      </c>
      <c r="H43" s="116" t="e">
        <f>IF(OR($A$12=""),$A$6,$A$12)</f>
        <v>#N/A</v>
      </c>
      <c r="I43" s="97" t="str">
        <f>IFERROR(I44+(IMSUB(H43,H44)/(H42-H44)*(I42-I44)),"")</f>
        <v/>
      </c>
      <c r="J43" s="439" t="s">
        <v>447</v>
      </c>
      <c r="K43" s="440"/>
      <c r="L43" s="82"/>
      <c r="M43" s="163" t="s">
        <v>444</v>
      </c>
      <c r="N43" s="117" t="e">
        <f>IF(OR($B$12=""),$B$6,$B$12)</f>
        <v>#N/A</v>
      </c>
      <c r="O43" s="97" t="str">
        <f>IFERROR(O44+(IMSUB(N43,N44)/(N42-N44)*(O42-O44)),"")</f>
        <v/>
      </c>
      <c r="P43" s="439" t="s">
        <v>449</v>
      </c>
      <c r="Q43" s="440"/>
    </row>
    <row r="44" spans="4:17">
      <c r="F44" s="93"/>
      <c r="G44" s="94" t="s">
        <v>56</v>
      </c>
      <c r="H44" s="186"/>
      <c r="I44" s="183"/>
      <c r="J44" s="441"/>
      <c r="K44" s="440"/>
      <c r="L44" s="68"/>
      <c r="M44" s="162" t="s">
        <v>56</v>
      </c>
      <c r="N44" s="186"/>
      <c r="O44" s="183"/>
      <c r="P44" s="441"/>
      <c r="Q44" s="440"/>
    </row>
    <row r="45" spans="4:17" ht="27.95" customHeight="1">
      <c r="F45" s="146"/>
      <c r="G45" s="147"/>
      <c r="H45" s="147"/>
      <c r="I45" s="147"/>
      <c r="J45" s="147"/>
      <c r="K45" s="148"/>
      <c r="L45" s="67"/>
      <c r="M45" s="164"/>
      <c r="N45" s="141"/>
      <c r="O45" s="141"/>
      <c r="P45" s="142"/>
      <c r="Q45" s="143"/>
    </row>
    <row r="47" spans="4:17">
      <c r="D47" s="149" t="s">
        <v>452</v>
      </c>
      <c r="E47" s="150"/>
      <c r="F47" s="450" t="s">
        <v>44</v>
      </c>
      <c r="G47" s="451"/>
      <c r="H47" s="138" t="s">
        <v>47</v>
      </c>
      <c r="I47" s="138" t="s">
        <v>48</v>
      </c>
      <c r="J47" s="144"/>
      <c r="K47" s="145"/>
      <c r="L47" s="109"/>
      <c r="M47" s="161" t="s">
        <v>45</v>
      </c>
      <c r="N47" s="138" t="s">
        <v>47</v>
      </c>
      <c r="O47" s="138" t="s">
        <v>59</v>
      </c>
      <c r="P47" s="139"/>
      <c r="Q47" s="140"/>
    </row>
    <row r="48" spans="4:17">
      <c r="F48" s="93"/>
      <c r="G48" s="94" t="s">
        <v>50</v>
      </c>
      <c r="H48" s="183"/>
      <c r="I48" s="183"/>
      <c r="J48" s="250"/>
      <c r="K48" s="249"/>
      <c r="L48" s="81"/>
      <c r="M48" s="162" t="s">
        <v>50</v>
      </c>
      <c r="N48" s="184"/>
      <c r="O48" s="183"/>
      <c r="P48" s="16"/>
      <c r="Q48" s="99"/>
    </row>
    <row r="49" spans="6:17" ht="15" customHeight="1">
      <c r="F49" s="93"/>
      <c r="G49" s="96" t="s">
        <v>444</v>
      </c>
      <c r="H49" s="116" t="e">
        <f>IF(OR($A$12=""),$A$6,$A$12)</f>
        <v>#N/A</v>
      </c>
      <c r="I49" s="97" t="str">
        <f>IFERROR(I50+(IMSUB(H49,H50)/(H48-H50)*(I48-I50)),"")</f>
        <v/>
      </c>
      <c r="J49" s="439" t="s">
        <v>445</v>
      </c>
      <c r="K49" s="440"/>
      <c r="L49" s="82"/>
      <c r="M49" s="163" t="s">
        <v>444</v>
      </c>
      <c r="N49" s="117" t="e">
        <f>IF(OR($B$12=""),$B$6,$B$12)</f>
        <v>#N/A</v>
      </c>
      <c r="O49" s="97" t="str">
        <f>IFERROR(O50+(IMSUB(N49,N50)/(N48-N50)*(O48-O50)),"")</f>
        <v/>
      </c>
      <c r="P49" s="439" t="s">
        <v>447</v>
      </c>
      <c r="Q49" s="440"/>
    </row>
    <row r="50" spans="6:17">
      <c r="F50" s="93"/>
      <c r="G50" s="94" t="s">
        <v>56</v>
      </c>
      <c r="H50" s="186"/>
      <c r="I50" s="183"/>
      <c r="J50" s="441"/>
      <c r="K50" s="440"/>
      <c r="L50" s="68"/>
      <c r="M50" s="162" t="s">
        <v>56</v>
      </c>
      <c r="N50" s="186"/>
      <c r="O50" s="183"/>
      <c r="P50" s="441"/>
      <c r="Q50" s="440"/>
    </row>
    <row r="51" spans="6:17" ht="26.1" customHeight="1">
      <c r="F51" s="146"/>
      <c r="G51" s="147"/>
      <c r="H51" s="147"/>
      <c r="I51" s="147"/>
      <c r="J51" s="147"/>
      <c r="K51" s="148"/>
      <c r="L51" s="67"/>
      <c r="M51" s="164"/>
      <c r="N51" s="141"/>
      <c r="O51" s="141"/>
      <c r="P51" s="142"/>
      <c r="Q51" s="143"/>
    </row>
  </sheetData>
  <sheetProtection algorithmName="SHA-512" hashValue="PBc0s7QT+k/efu9LMxNY3t0JH3lfJgC9IYeehbfZgS3gLwUVF74iAwaKK7EBkZWBcIAKgOCeIQCH6IVnwiHZ4A==" saltValue="Eow1VDVn18Fn49b/hVsvUg==" spinCount="100000" sheet="1" objects="1" scenarios="1"/>
  <mergeCells count="33">
    <mergeCell ref="P43:Q44"/>
    <mergeCell ref="J7:K7"/>
    <mergeCell ref="N3:P3"/>
    <mergeCell ref="J49:K50"/>
    <mergeCell ref="P49:Q50"/>
    <mergeCell ref="P19:Q20"/>
    <mergeCell ref="P25:Q26"/>
    <mergeCell ref="P31:Q32"/>
    <mergeCell ref="P37:Q38"/>
    <mergeCell ref="P7:Q7"/>
    <mergeCell ref="D1:D3"/>
    <mergeCell ref="F47:G47"/>
    <mergeCell ref="J19:K20"/>
    <mergeCell ref="J25:K26"/>
    <mergeCell ref="J31:K32"/>
    <mergeCell ref="J37:K38"/>
    <mergeCell ref="J13:K13"/>
    <mergeCell ref="S2:V2"/>
    <mergeCell ref="S3:V18"/>
    <mergeCell ref="J43:K44"/>
    <mergeCell ref="A1:B4"/>
    <mergeCell ref="A8:B10"/>
    <mergeCell ref="F11:G11"/>
    <mergeCell ref="F41:G41"/>
    <mergeCell ref="E1:E3"/>
    <mergeCell ref="F23:G23"/>
    <mergeCell ref="F29:G29"/>
    <mergeCell ref="F35:G35"/>
    <mergeCell ref="F17:G17"/>
    <mergeCell ref="F1:Q1"/>
    <mergeCell ref="F5:G5"/>
    <mergeCell ref="G3:I3"/>
    <mergeCell ref="P13:Q14"/>
  </mergeCells>
  <pageMargins left="0.7" right="0.7" top="0.75" bottom="0.75" header="0.3" footer="0.3"/>
  <pageSetup orientation="portrait" horizontalDpi="1200" verticalDpi="120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EF190A0D35B9C74999AAC43AC9BC7A22" ma:contentTypeVersion="687" ma:contentTypeDescription="Create a new document." ma:contentTypeScope="" ma:versionID="70c6654ff75d3a2210092638a073bc10">
  <xsd:schema xmlns:xsd="http://www.w3.org/2001/XMLSchema" xmlns:xs="http://www.w3.org/2001/XMLSchema" xmlns:p="http://schemas.microsoft.com/office/2006/metadata/properties" xmlns:ns2="76c39681-55ed-4da2-8f7d-ea8b80276f10" xmlns:ns3="6b321cae-0571-4ab7-8cf2-e8dfeabaf5cf" xmlns:ns4="f4e8b278-751d-41b7-a750-090f06e83d83" targetNamespace="http://schemas.microsoft.com/office/2006/metadata/properties" ma:root="true" ma:fieldsID="f466dfd9af56bcff986bd7dd9fe297fd" ns2:_="" ns3:_="" ns4:_="">
    <xsd:import namespace="76c39681-55ed-4da2-8f7d-ea8b80276f10"/>
    <xsd:import namespace="6b321cae-0571-4ab7-8cf2-e8dfeabaf5cf"/>
    <xsd:import namespace="f4e8b278-751d-41b7-a750-090f06e83d8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c39681-55ed-4da2-8f7d-ea8b80276f1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b321cae-0571-4ab7-8cf2-e8dfeabaf5c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4e8b278-751d-41b7-a750-090f06e83d83"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76c39681-55ed-4da2-8f7d-ea8b80276f10">AUQDF2ED7Y7S-1695727775-56704</_dlc_DocId>
    <_dlc_DocIdUrl xmlns="76c39681-55ed-4da2-8f7d-ea8b80276f10">
      <Url>https://icfonline.sharepoint.com/teams/CED/ConEd/ResidentialEEDR/_layouts/15/DocIdRedir.aspx?ID=AUQDF2ED7Y7S-1695727775-56704</Url>
      <Description>AUQDF2ED7Y7S-1695727775-56704</Description>
    </_dlc_DocIdUrl>
    <SharedWithUsers xmlns="f4e8b278-751d-41b7-a750-090f06e83d83">
      <UserInfo>
        <DisplayName>Walsh, Tim</DisplayName>
        <AccountId>9303</AccountId>
        <AccountType/>
      </UserInfo>
      <UserInfo>
        <DisplayName>Latal, Kenneth</DisplayName>
        <AccountId>537</AccountId>
        <AccountType/>
      </UserInfo>
      <UserInfo>
        <DisplayName>Luoma, Jeff</DisplayName>
        <AccountId>3540</AccountId>
        <AccountType/>
      </UserInfo>
    </SharedWithUsers>
  </documentManagement>
</p:properties>
</file>

<file path=customXml/itemProps1.xml><?xml version="1.0" encoding="utf-8"?>
<ds:datastoreItem xmlns:ds="http://schemas.openxmlformats.org/officeDocument/2006/customXml" ds:itemID="{AD8F9BE0-7C7C-43E8-A5AA-1BB3E01D35C6}">
  <ds:schemaRefs>
    <ds:schemaRef ds:uri="http://schemas.microsoft.com/sharepoint/v3/contenttype/forms"/>
  </ds:schemaRefs>
</ds:datastoreItem>
</file>

<file path=customXml/itemProps2.xml><?xml version="1.0" encoding="utf-8"?>
<ds:datastoreItem xmlns:ds="http://schemas.openxmlformats.org/officeDocument/2006/customXml" ds:itemID="{512F0B09-6203-4C6C-BE13-B98096C90FF3}">
  <ds:schemaRefs>
    <ds:schemaRef ds:uri="http://schemas.microsoft.com/sharepoint/events"/>
  </ds:schemaRefs>
</ds:datastoreItem>
</file>

<file path=customXml/itemProps3.xml><?xml version="1.0" encoding="utf-8"?>
<ds:datastoreItem xmlns:ds="http://schemas.openxmlformats.org/officeDocument/2006/customXml" ds:itemID="{B3B6B122-4901-4FFC-84CF-AD6F4A6BB4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c39681-55ed-4da2-8f7d-ea8b80276f10"/>
    <ds:schemaRef ds:uri="6b321cae-0571-4ab7-8cf2-e8dfeabaf5cf"/>
    <ds:schemaRef ds:uri="f4e8b278-751d-41b7-a750-090f06e83d8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8ADED6D-EE65-4FB0-92E2-5CE7A787751C}">
  <ds:schemaRefs>
    <ds:schemaRef ds:uri="http://schemas.microsoft.com/office/infopath/2007/PartnerControls"/>
    <ds:schemaRef ds:uri="http://purl.org/dc/dcmitype/"/>
    <ds:schemaRef ds:uri="http://www.w3.org/XML/1998/namespace"/>
    <ds:schemaRef ds:uri="http://schemas.microsoft.com/office/2006/metadata/properties"/>
    <ds:schemaRef ds:uri="http://purl.org/dc/elements/1.1/"/>
    <ds:schemaRef ds:uri="http://schemas.microsoft.com/office/2006/documentManagement/types"/>
    <ds:schemaRef ds:uri="http://purl.org/dc/terms/"/>
    <ds:schemaRef ds:uri="f4e8b278-751d-41b7-a750-090f06e83d83"/>
    <ds:schemaRef ds:uri="76c39681-55ed-4da2-8f7d-ea8b80276f10"/>
    <ds:schemaRef ds:uri="http://schemas.openxmlformats.org/package/2006/metadata/core-properties"/>
    <ds:schemaRef ds:uri="6b321cae-0571-4ab7-8cf2-e8dfeabaf5c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Help</vt:lpstr>
      <vt:lpstr>Incentive Calculator</vt:lpstr>
      <vt:lpstr>Calc Table</vt:lpstr>
      <vt:lpstr>Incentives</vt:lpstr>
      <vt:lpstr>Drop Down Lists</vt:lpstr>
      <vt:lpstr>New York Lookups</vt:lpstr>
      <vt:lpstr>Additional BTU Calcs</vt:lpstr>
      <vt:lpstr>Help!Print_Titles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Mount, Sarah</dc:creator>
  <cp:keywords/>
  <dc:description/>
  <cp:lastModifiedBy>Cross, Jennifer</cp:lastModifiedBy>
  <cp:revision/>
  <dcterms:created xsi:type="dcterms:W3CDTF">2021-06-16T15:18:07Z</dcterms:created>
  <dcterms:modified xsi:type="dcterms:W3CDTF">2022-01-27T17:11:51Z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0x010100EF190A0D35B9C74999AAC43AC9BC7A22</vt:lpwstr>
  </property>
  <property fmtid="{D5CDD505-2E9C-101B-9397-08002B2CF9AE}" pid="3" name="_dlc_DocIdItemGuid">
    <vt:lpwstr>581fca62-9a1a-4033-9c33-dfe3249a3ab9</vt:lpwstr>
  </property>
</Properties>
</file>